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endresa.Jashanica\Downloads\"/>
    </mc:Choice>
  </mc:AlternateContent>
  <bookViews>
    <workbookView xWindow="0" yWindow="0" windowWidth="20730" windowHeight="9735"/>
  </bookViews>
  <sheets>
    <sheet name="Tabela 4.1 2025-27" sheetId="1" r:id="rId1"/>
    <sheet name="Propozim vendim 2025-2027" sheetId="2" r:id="rId2"/>
    <sheet name="Te hyrat vetanake.Tab4.3" sheetId="6" r:id="rId3"/>
    <sheet name="Kapitalet 25-27" sheetId="3" r:id="rId4"/>
  </sheets>
  <definedNames>
    <definedName name="_xlnm._FilterDatabase" localSheetId="3" hidden="1">'Kapitalet 25-27'!$A$5:$I$80</definedName>
    <definedName name="_xlnm._FilterDatabase" localSheetId="0" hidden="1">'Tabela 4.1 2025-27'!$A$2:$J$83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3" l="1"/>
  <c r="I110" i="1" l="1"/>
  <c r="K108" i="1"/>
  <c r="L112" i="1" l="1"/>
  <c r="L111" i="1"/>
  <c r="L110" i="1"/>
  <c r="J89" i="1"/>
  <c r="L44" i="1"/>
  <c r="L84" i="3" l="1"/>
  <c r="L83" i="3"/>
  <c r="I95" i="3"/>
  <c r="H95" i="3"/>
  <c r="H91" i="3"/>
  <c r="B21" i="2" l="1"/>
  <c r="L91" i="3"/>
  <c r="I91" i="3"/>
  <c r="G91" i="3"/>
  <c r="D91" i="3"/>
  <c r="E91" i="3"/>
  <c r="C91" i="3"/>
  <c r="I58" i="3"/>
  <c r="H58" i="3"/>
  <c r="F50" i="3" l="1"/>
  <c r="D84" i="3" l="1"/>
  <c r="C84" i="3"/>
  <c r="E84" i="3"/>
  <c r="H84" i="3"/>
  <c r="H80" i="3"/>
  <c r="H51" i="3" l="1"/>
  <c r="G51" i="3"/>
  <c r="G50" i="3"/>
  <c r="C20" i="6" l="1"/>
  <c r="D20" i="6"/>
  <c r="E20" i="6"/>
  <c r="E8" i="6"/>
  <c r="D8" i="6"/>
  <c r="C8" i="6"/>
  <c r="B8" i="2" l="1"/>
  <c r="B9" i="2" s="1"/>
  <c r="B17" i="2"/>
  <c r="C4" i="3"/>
  <c r="C61" i="3"/>
  <c r="C65" i="3"/>
  <c r="C70" i="3"/>
  <c r="C79" i="3"/>
  <c r="D4" i="3"/>
  <c r="E4" i="3"/>
  <c r="E37" i="1"/>
  <c r="E52" i="1"/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51" i="3"/>
  <c r="F49" i="3" s="1"/>
  <c r="F52" i="3"/>
  <c r="F53" i="3"/>
  <c r="F54" i="3"/>
  <c r="F55" i="3"/>
  <c r="F56" i="3"/>
  <c r="F57" i="3"/>
  <c r="F58" i="3"/>
  <c r="F59" i="3"/>
  <c r="F60" i="3"/>
  <c r="H81" i="1"/>
  <c r="H83" i="1" s="1"/>
  <c r="C81" i="1"/>
  <c r="C83" i="1" s="1"/>
  <c r="D80" i="1"/>
  <c r="I80" i="1" s="1"/>
  <c r="E79" i="1"/>
  <c r="D79" i="1"/>
  <c r="I78" i="1"/>
  <c r="D78" i="1"/>
  <c r="I77" i="1"/>
  <c r="I76" i="1"/>
  <c r="I75" i="1"/>
  <c r="I74" i="1"/>
  <c r="D73" i="1"/>
  <c r="I73" i="1" s="1"/>
  <c r="D72" i="1"/>
  <c r="I72" i="1" s="1"/>
  <c r="D71" i="1"/>
  <c r="I71" i="1" s="1"/>
  <c r="I70" i="1"/>
  <c r="I69" i="1"/>
  <c r="G68" i="1"/>
  <c r="G81" i="1" s="1"/>
  <c r="G83" i="1" s="1"/>
  <c r="D68" i="1"/>
  <c r="I67" i="1"/>
  <c r="I66" i="1"/>
  <c r="I65" i="1"/>
  <c r="F64" i="1"/>
  <c r="F81" i="1" s="1"/>
  <c r="F83" i="1" s="1"/>
  <c r="E64" i="1"/>
  <c r="E81" i="1" s="1"/>
  <c r="E83" i="1" s="1"/>
  <c r="D64" i="1"/>
  <c r="D81" i="1" s="1"/>
  <c r="I63" i="1"/>
  <c r="I62" i="1"/>
  <c r="I61" i="1"/>
  <c r="I60" i="1"/>
  <c r="I59" i="1"/>
  <c r="I58" i="1"/>
  <c r="H54" i="1"/>
  <c r="H56" i="1" s="1"/>
  <c r="F54" i="1"/>
  <c r="F56" i="1" s="1"/>
  <c r="C54" i="1"/>
  <c r="C56" i="1" s="1"/>
  <c r="I53" i="1"/>
  <c r="D53" i="1"/>
  <c r="D52" i="1"/>
  <c r="I52" i="1" s="1"/>
  <c r="D51" i="1"/>
  <c r="I51" i="1" s="1"/>
  <c r="G50" i="1"/>
  <c r="I49" i="1"/>
  <c r="I48" i="1"/>
  <c r="I47" i="1"/>
  <c r="I46" i="1"/>
  <c r="D46" i="1"/>
  <c r="D45" i="1"/>
  <c r="I45" i="1" s="1"/>
  <c r="D44" i="1"/>
  <c r="I44" i="1" s="1"/>
  <c r="M44" i="1" s="1"/>
  <c r="I43" i="1"/>
  <c r="I42" i="1"/>
  <c r="G41" i="1"/>
  <c r="D41" i="1"/>
  <c r="I41" i="1" s="1"/>
  <c r="I40" i="1"/>
  <c r="I39" i="1"/>
  <c r="I38" i="1"/>
  <c r="F37" i="1"/>
  <c r="E54" i="1"/>
  <c r="E56" i="1" s="1"/>
  <c r="D37" i="1"/>
  <c r="I36" i="1"/>
  <c r="I35" i="1"/>
  <c r="I34" i="1"/>
  <c r="I33" i="1"/>
  <c r="I32" i="1"/>
  <c r="I31" i="1"/>
  <c r="I27" i="1"/>
  <c r="H26" i="1"/>
  <c r="G26" i="1"/>
  <c r="F26" i="1"/>
  <c r="C26" i="1"/>
  <c r="C28" i="1" s="1"/>
  <c r="D25" i="1"/>
  <c r="I25" i="1" s="1"/>
  <c r="D24" i="1"/>
  <c r="I24" i="1" s="1"/>
  <c r="I23" i="1"/>
  <c r="D23" i="1"/>
  <c r="I22" i="1"/>
  <c r="I21" i="1"/>
  <c r="I20" i="1"/>
  <c r="I19" i="1"/>
  <c r="D18" i="1"/>
  <c r="I18" i="1" s="1"/>
  <c r="D17" i="1"/>
  <c r="I17" i="1" s="1"/>
  <c r="D16" i="1"/>
  <c r="I16" i="1" s="1"/>
  <c r="I15" i="1"/>
  <c r="I14" i="1"/>
  <c r="D13" i="1"/>
  <c r="I13" i="1" s="1"/>
  <c r="I12" i="1"/>
  <c r="I11" i="1"/>
  <c r="I10" i="1"/>
  <c r="E9" i="1"/>
  <c r="E26" i="1" s="1"/>
  <c r="D9" i="1"/>
  <c r="I8" i="1"/>
  <c r="I7" i="1"/>
  <c r="I6" i="1"/>
  <c r="I5" i="1"/>
  <c r="I4" i="1"/>
  <c r="I3" i="1"/>
  <c r="G54" i="1" l="1"/>
  <c r="G56" i="1" s="1"/>
  <c r="D26" i="1"/>
  <c r="D28" i="1" s="1"/>
  <c r="D54" i="1"/>
  <c r="I54" i="1" s="1"/>
  <c r="I55" i="1" s="1"/>
  <c r="I64" i="1"/>
  <c r="I68" i="1"/>
  <c r="I79" i="1"/>
  <c r="F4" i="3"/>
  <c r="I26" i="1"/>
  <c r="I29" i="1" s="1"/>
  <c r="E28" i="1"/>
  <c r="D83" i="1"/>
  <c r="I81" i="1"/>
  <c r="I82" i="1" s="1"/>
  <c r="F28" i="1"/>
  <c r="G28" i="1"/>
  <c r="I50" i="1"/>
  <c r="H28" i="1"/>
  <c r="I37" i="1"/>
  <c r="I9" i="1"/>
  <c r="D56" i="1" l="1"/>
  <c r="F29" i="1"/>
  <c r="D29" i="1"/>
  <c r="E29" i="1"/>
  <c r="H29" i="1"/>
  <c r="G29" i="1"/>
  <c r="C5" i="6" l="1"/>
  <c r="C3" i="6" s="1"/>
  <c r="D5" i="6"/>
  <c r="E5" i="6"/>
  <c r="E3" i="6" s="1"/>
  <c r="D3" i="6" l="1"/>
  <c r="D70" i="3"/>
  <c r="F80" i="3" l="1"/>
  <c r="F79" i="3" s="1"/>
  <c r="E79" i="3"/>
  <c r="D79" i="3"/>
  <c r="F78" i="3"/>
  <c r="F77" i="3"/>
  <c r="E76" i="3"/>
  <c r="D76" i="3"/>
  <c r="C76" i="3"/>
  <c r="C3" i="3" s="1"/>
  <c r="G4" i="3" s="1"/>
  <c r="F75" i="3"/>
  <c r="F74" i="3"/>
  <c r="F73" i="3"/>
  <c r="F72" i="3"/>
  <c r="F71" i="3"/>
  <c r="E70" i="3"/>
  <c r="F69" i="3"/>
  <c r="F68" i="3"/>
  <c r="F67" i="3"/>
  <c r="F66" i="3"/>
  <c r="E65" i="3"/>
  <c r="D65" i="3"/>
  <c r="F64" i="3"/>
  <c r="F63" i="3"/>
  <c r="F62" i="3"/>
  <c r="E61" i="3"/>
  <c r="D61" i="3"/>
  <c r="D3" i="3" s="1"/>
  <c r="H4" i="3" s="1"/>
  <c r="E3" i="3" l="1"/>
  <c r="I4" i="3" s="1"/>
  <c r="F70" i="3"/>
  <c r="F76" i="3"/>
  <c r="F61" i="3"/>
  <c r="F65" i="3"/>
  <c r="F3" i="3" l="1"/>
  <c r="D17" i="2"/>
  <c r="C17" i="2"/>
  <c r="D8" i="2" l="1"/>
  <c r="C8" i="2"/>
</calcChain>
</file>

<file path=xl/sharedStrings.xml><?xml version="1.0" encoding="utf-8"?>
<sst xmlns="http://schemas.openxmlformats.org/spreadsheetml/2006/main" count="264" uniqueCount="178">
  <si>
    <t>Kodet e Programeve</t>
  </si>
  <si>
    <t>Programet/ nën programet</t>
  </si>
  <si>
    <t>Paga  e Mëditje</t>
  </si>
  <si>
    <t>Mallra e Shërbime</t>
  </si>
  <si>
    <t>Shpenzime Komunale</t>
  </si>
  <si>
    <t>Subvencione e Transfere</t>
  </si>
  <si>
    <t>Investime Kapitale</t>
  </si>
  <si>
    <t>Totali</t>
  </si>
  <si>
    <t>Zyra e Kryetarit</t>
  </si>
  <si>
    <t>Administrata e Personeli</t>
  </si>
  <si>
    <t>Inspeksioni</t>
  </si>
  <si>
    <t>Prokurimi</t>
  </si>
  <si>
    <t>Buxhet e Financa</t>
  </si>
  <si>
    <t>Sherbimet e Zjarrefiksëve</t>
  </si>
  <si>
    <t>ZLK</t>
  </si>
  <si>
    <t>Zyra e Kuvendit</t>
  </si>
  <si>
    <t>Bujqësi</t>
  </si>
  <si>
    <t>Zhvillim Ekonomik</t>
  </si>
  <si>
    <t>Kadastër dhe Gjeodezi</t>
  </si>
  <si>
    <t>Planifikimi Urban e Mjedisi</t>
  </si>
  <si>
    <t>Administrata e Shendetsis</t>
  </si>
  <si>
    <t>Kujdesi Primar Shendetsor</t>
  </si>
  <si>
    <t>Sherbimet Sociale</t>
  </si>
  <si>
    <t>Sherbimet Rezidenciale</t>
  </si>
  <si>
    <t>Kulturë, Rini dhe Sport</t>
  </si>
  <si>
    <t>Administrata e Arsimit</t>
  </si>
  <si>
    <t>Arsimi Parafillor</t>
  </si>
  <si>
    <t>Arsimi Fillor</t>
  </si>
  <si>
    <t>Arsimi i Mesem</t>
  </si>
  <si>
    <t>TOTALI</t>
  </si>
  <si>
    <t>FONDI BURIMOR</t>
  </si>
  <si>
    <t>VITI 2025</t>
  </si>
  <si>
    <t>Grant i Përgjithshëm</t>
  </si>
  <si>
    <t>Grant Specifik i Arsimit</t>
  </si>
  <si>
    <t>Grant Specifik i Shëndetësisë</t>
  </si>
  <si>
    <t>Të hyrat vetanake</t>
  </si>
  <si>
    <t>Financimi Sherbimet Rezedenciale</t>
  </si>
  <si>
    <t>KATEGORITE EKONOMIKE</t>
  </si>
  <si>
    <t>Paga e Mëditje</t>
  </si>
  <si>
    <t>Mallra dhe  Shërbime</t>
  </si>
  <si>
    <t>Shërbime Komunale(Komunalit)</t>
  </si>
  <si>
    <t>Subvencione dhe Transfere</t>
  </si>
  <si>
    <t>Investimet Kapitale</t>
  </si>
  <si>
    <t>Nënprogrami</t>
  </si>
  <si>
    <t>Përshkrimi</t>
  </si>
  <si>
    <t>Total</t>
  </si>
  <si>
    <t xml:space="preserve">TOTALE SHPENZIMET KAPITALE </t>
  </si>
  <si>
    <t>Bashkfinancim me Donator kodi (44511)</t>
  </si>
  <si>
    <t>Shëndetesi dhe Mireqenie Sociale</t>
  </si>
  <si>
    <t>Sherbime Rezidenciale</t>
  </si>
  <si>
    <t>Projeksioni për tri vite</t>
  </si>
  <si>
    <t>Totali i Buxhetit</t>
  </si>
  <si>
    <t>Grantet Qeveritare</t>
  </si>
  <si>
    <t>Te hyrat Vetanake</t>
  </si>
  <si>
    <t>I</t>
  </si>
  <si>
    <t>Tatimi ne prone</t>
  </si>
  <si>
    <t>Tatimi ne toke</t>
  </si>
  <si>
    <t> II</t>
  </si>
  <si>
    <t>Taksat komunale</t>
  </si>
  <si>
    <t>Licencat dhe lejet</t>
  </si>
  <si>
    <t>Qertifiktat dhe dokumentet zyrtare</t>
  </si>
  <si>
    <t>Taksat e paisjeve motorike(t.rrugore)</t>
  </si>
  <si>
    <t>Lejet per ndertesa</t>
  </si>
  <si>
    <t>Te hyrat nga qiraja</t>
  </si>
  <si>
    <t>Te hyrat nga shitja e pasuris-</t>
  </si>
  <si>
    <t>Bashkepagesat per Arsim (Qerdhe)</t>
  </si>
  <si>
    <t>Bashkepagesat per Arsim (Shkolla e M)</t>
  </si>
  <si>
    <t>Bashkepagesat per Arsim Gjimn.Ulipana</t>
  </si>
  <si>
    <t>Bashkepagesat per Shendetesi</t>
  </si>
  <si>
    <t>Bashkepagesa per QPS</t>
  </si>
  <si>
    <t> III</t>
  </si>
  <si>
    <t>Taksat tjera komunale</t>
  </si>
  <si>
    <t>Taksat nga arkiva</t>
  </si>
  <si>
    <t>Pjesmarrja ne Tenderet</t>
  </si>
  <si>
    <t>Shfrytezim i hapsires afariste</t>
  </si>
  <si>
    <t>Largimi dhe deponimi i automjeteve</t>
  </si>
  <si>
    <t>Tax tjera Administrative</t>
  </si>
  <si>
    <t>Gjoba mandatore direkte</t>
  </si>
  <si>
    <t>Pranimi teknik i lokalit</t>
  </si>
  <si>
    <t xml:space="preserve"> GJKP(flet posed,kopje plani,vertetim etj)</t>
  </si>
  <si>
    <t>Bartje te prones dhe hipoteke</t>
  </si>
  <si>
    <t>Matjet ne teren</t>
  </si>
  <si>
    <t>Shënderr. i tokes bujqesore ne ndertimore</t>
  </si>
  <si>
    <t>Takse per legalizim</t>
  </si>
  <si>
    <t>Taksa per Demolim(rrenim i objekteve)</t>
  </si>
  <si>
    <t>Tax per ushtrimin e veprimtaris</t>
  </si>
  <si>
    <t>Takse per leje mjedisore</t>
  </si>
  <si>
    <t>Takse nga   arkivi i qytetit</t>
  </si>
  <si>
    <t>Gjobat tjera</t>
  </si>
  <si>
    <t>Te hyrat nga Gjykata, Gjobat ne trafik e.p</t>
  </si>
  <si>
    <t>Stafi 2025</t>
  </si>
  <si>
    <t>VITI 2026</t>
  </si>
  <si>
    <t xml:space="preserve">Infrastruktura Rrugore </t>
  </si>
  <si>
    <t>Sherbimet Publike</t>
  </si>
  <si>
    <t>Stafi 2026</t>
  </si>
  <si>
    <t>VITI 2027</t>
  </si>
  <si>
    <t>Plani 2025-2027</t>
  </si>
  <si>
    <t>Ndertimi I parkut  qendror te qytetit dhe Parkingut nentoksor ne  Lipjan, (52996)</t>
  </si>
  <si>
    <t>Ndertimi I rrjetit te kanalizimit dhe asfaltimi I rrugicave ne Kleqk (54230)</t>
  </si>
  <si>
    <t>Furnizimi dhe vendosja  me bari sintetik dhe infrastruktura tjeter  ne fushat sportive ne Magure dhe Dobraje e Madhe (54350)</t>
  </si>
  <si>
    <t>Ndertimi I Qendres multifunksionale ne qytetin e Lipjanit (54338)</t>
  </si>
  <si>
    <t>Stafi 2027</t>
  </si>
  <si>
    <t>Hapja dhe ndertimi I rrugës Pjeter Bogdani deri te rruga Xhevdet Breznica Lipjan</t>
  </si>
  <si>
    <t>Ndertimi I rrugicave në Shalë, Baic dhe Resinovc</t>
  </si>
  <si>
    <t>Ndertimi I shtratit të lumit në Gadime të Ulet deri te Autostrada</t>
  </si>
  <si>
    <t>Ndertimi I shtratit të lumit në Hallaq I Vogël</t>
  </si>
  <si>
    <t>Ndertimi infrastrukturës së varrezave në fshatin Babushë</t>
  </si>
  <si>
    <t>Zgjerim I rrjetit të kanalizimit në Lipjan, Sllovi, Gadime, Banull, Gumnasell, Qylage, Dobraj e Madhe</t>
  </si>
  <si>
    <t>Rikonstruimi I rruges  Sllovi - Dobratin</t>
  </si>
  <si>
    <t>Ndertimi I rrugicave në lagjet e fshatit Sllovi</t>
  </si>
  <si>
    <t>Hapja dhe ndërtimi I rruges që lidhë rrugët në Mostin nga rruga Bajram Curri deri të rruga Haredin Bajrami</t>
  </si>
  <si>
    <t>Ndertimi I shtigjeve të ecjes në fshatin Llugaxhi</t>
  </si>
  <si>
    <t>Ndertimi I shtigjeve të ecjes në fshatin Kraishtë</t>
  </si>
  <si>
    <t>Ndertimi I trotuarit në fshatin Kojskë</t>
  </si>
  <si>
    <t xml:space="preserve">Ndertimi I rrugicave në fshatin Brus </t>
  </si>
  <si>
    <t>Ndertimi I aneksit të shkollës për Qerdhe në Janjevë</t>
  </si>
  <si>
    <t xml:space="preserve">Ndertimi I aneksit të shkollës për Qerdhe në Dobraj të Madhe  </t>
  </si>
  <si>
    <t>Ndertimi I këndeve të lojrave në shkollat të Komunës së Lipjanit - faza II</t>
  </si>
  <si>
    <t>Kompenzimi demeve kompania e sigurimeve</t>
  </si>
  <si>
    <t>Buxheti sipas qark 2</t>
  </si>
  <si>
    <t>Asfaltimi I rrugicave në Gllogovc dhe Konjuh faza II</t>
  </si>
  <si>
    <t>Asfaltimi I rrugicave në Magure, Vershevc, Leletiq, Poturovc,Torinë dhe Bujari Faza III</t>
  </si>
  <si>
    <t>Asfaltimi I rrugicave në Llugaxhi dhe Dobraj të Madhe Faza III</t>
  </si>
  <si>
    <t>Ndertimi I rrjetit kanalizimit në Krojmir  dhe Mirenë (faza II)</t>
  </si>
  <si>
    <t>Ndertimi I Trotuarit Marevc - Llugaxhi</t>
  </si>
  <si>
    <t>Asfaltimi I rrugicave në lagjet e fshatrave  Babush, Gadime faza IV</t>
  </si>
  <si>
    <t>Ndertimi I trotuarit në fshatin Banull</t>
  </si>
  <si>
    <t>Ndertimi I rrugës  Rufc I Vjeter - Dobraj e Madhe</t>
  </si>
  <si>
    <t>Ndertimi I parkingjeve tek objektet fetare dhe shtëpit e komunitetit në Hallaq të Madh, Grack e Vogel, Poturovc, Torinë, Magure, Lluga, Sllovi, Bujan, Qylagë, Ribar I Vogël</t>
  </si>
  <si>
    <t>Zgjerimi I rrugës Gjergj Fishta ( përball shkollës fillore Vëllezërit Frashëri) Lipjan</t>
  </si>
  <si>
    <t>Asfatimi I rrugicave në lagjet e fshatrave Vrellë e Goleshit, Medvec , trotuari ne Vrellë te Magures</t>
  </si>
  <si>
    <t>Ndertimi I rrugëve në Plitkoviq  dhe Vrellë të Gadimës</t>
  </si>
  <si>
    <t>Ndertimi I fushave të street ball në Lipjan, Dobraj e Madhe, Gadime, Sllovi, Rufc I ri, Rufc  I Vjeter, Kraishtë, Babushë, Shalë, Banull etj.</t>
  </si>
  <si>
    <t>Asfaltimi I rrugeve ne Lagjen Ejupi Gadime e Ulet deri te rruga Gllavic - Gadime e Epërme</t>
  </si>
  <si>
    <t>Ndertimi I rrugicave në Lipjan (lagjja Akllapit dhe lagjja Konjuhit)</t>
  </si>
  <si>
    <t>Ndertimi I murit Gabion në Gadime të Ulët (afër Shpelles)</t>
  </si>
  <si>
    <t xml:space="preserve">Ndertimi I shtigjeve të ecjes në fshatin Grackë e Vjetër </t>
  </si>
  <si>
    <t>Ndertimi I rrugicave në Grackë të Vjetër</t>
  </si>
  <si>
    <t>Ndertimi I Shtëpis Muze të  veteraneve të UÇK-së Krojmir</t>
  </si>
  <si>
    <t>Vazhdimi I Ndertimit të shtratit të Lumit në Smallushë faza III</t>
  </si>
  <si>
    <t>Kulture, Rini e Sport</t>
  </si>
  <si>
    <t xml:space="preserve"> Infrastruktura Rrugore</t>
  </si>
  <si>
    <t>Asfaltimi I rrugicave në lagjet e fshatrave Banull  Gllavic, Marevc,Qallapek faza III</t>
  </si>
  <si>
    <t>kan qen ne vitin 2026</t>
  </si>
  <si>
    <t>Asfaltimi I rruges Llugaxhi - Babush I muhaxhereve (49387)</t>
  </si>
  <si>
    <t>Vazhdimi  I ndertimit të shtratit të lumit në Gadime (51410)</t>
  </si>
  <si>
    <t>Ndertimi I shtratit të lumit  Vershevc (50964)</t>
  </si>
  <si>
    <t>Ndertimi I shtratit të Lumit  Qallapek   (54271)</t>
  </si>
  <si>
    <t>Asfaltimi I rrugicave në lagjet e fshatit Ribar I Vogël (45083)</t>
  </si>
  <si>
    <t>Ndertimi I trotuareve në fshatin Kraishtë(43084)</t>
  </si>
  <si>
    <t>Ndertimi I rrugës Rufc I Vjeter - Hallaq I Vogël  (53115)</t>
  </si>
  <si>
    <t xml:space="preserve">Ndertimi I shtigjeve të ecjes në fshatin Kraishtë dhe Lugaxhi (53002)  </t>
  </si>
  <si>
    <t>Ndertimi I qendres urgjente ne Qytetin e Lipjanit (53192)</t>
  </si>
  <si>
    <t>Aneks te rrjetit te ujesjellsit ne lgjet ne sllovi  dhe ne lagjen e Konjihut dhe ne lagjen e Akllapit (54328)</t>
  </si>
  <si>
    <t>Ndertimi I trotuareve në fshatit Baic ( 54233)</t>
  </si>
  <si>
    <t>Asfaltimi rrugicave dhe Ndriqimi publik në Varigovc  (49414)</t>
  </si>
  <si>
    <t>Ndertimi I Qerdhës së fëmijeve ne Banull (45420)</t>
  </si>
  <si>
    <t>Ndertimi I Qerdhëssë fëmijeve ne Magure (45424)</t>
  </si>
  <si>
    <t>Ndertimi I salles së sporteve në Babushë (54386)</t>
  </si>
  <si>
    <t>1,702,846 2</t>
  </si>
  <si>
    <r>
      <rPr>
        <b/>
        <sz val="8"/>
        <rFont val="Times New Roman"/>
        <family val="1"/>
      </rPr>
      <t>NDERTIMI DHE</t>
    </r>
    <r>
      <rPr>
        <sz val="8"/>
        <rFont val="Times New Roman"/>
        <family val="1"/>
      </rPr>
      <t xml:space="preserve"> Rikonstruimi I rrugës "Kreshnik Vishesella" në vendbanimin Ribar I Vogel - Ribar I Madh</t>
    </r>
  </si>
  <si>
    <t>BDMS</t>
  </si>
  <si>
    <t>QARK</t>
  </si>
  <si>
    <t>DIF</t>
  </si>
  <si>
    <t>HIVZI SYLEJMANI</t>
  </si>
  <si>
    <r>
      <rPr>
        <b/>
        <sz val="8"/>
        <rFont val="Times New Roman"/>
        <family val="1"/>
      </rPr>
      <t>Ndertimi dhe</t>
    </r>
    <r>
      <rPr>
        <sz val="8"/>
        <rFont val="Times New Roman"/>
        <family val="1"/>
      </rPr>
      <t xml:space="preserve"> Rikonstruimi I ndriqimit publik në rrugen Sadik Shala, Ganimete Terbeshi, Isa Olluri, Afrim Zhitia në Lipjan</t>
    </r>
  </si>
  <si>
    <r>
      <rPr>
        <b/>
        <sz val="8"/>
        <rFont val="Times New Roman"/>
        <family val="1"/>
      </rPr>
      <t>Ndertimi dhe</t>
    </r>
    <r>
      <rPr>
        <sz val="8"/>
        <rFont val="Times New Roman"/>
        <family val="1"/>
      </rPr>
      <t xml:space="preserve"> Restaurimi I  rrugës  Ribar I Madh deri ne Poturovc (47949)</t>
    </r>
  </si>
  <si>
    <r>
      <rPr>
        <b/>
        <sz val="8"/>
        <rFont val="Times New Roman"/>
        <family val="1"/>
      </rPr>
      <t>Ndertimi dhe</t>
    </r>
    <r>
      <rPr>
        <sz val="8"/>
        <rFont val="Times New Roman"/>
        <family val="1"/>
      </rPr>
      <t xml:space="preserve"> Rikonstruimi I rruges se shkolles ne Dobraj te Madhe dhe rrugicat tjera (5306)</t>
    </r>
  </si>
  <si>
    <r>
      <rPr>
        <b/>
        <sz val="8"/>
        <rFont val="Times New Roman"/>
        <family val="1"/>
      </rPr>
      <t>Ndertimi dhe</t>
    </r>
    <r>
      <rPr>
        <sz val="8"/>
        <rFont val="Times New Roman"/>
        <family val="1"/>
      </rPr>
      <t xml:space="preserve"> Rikonstruimi I rrugës Lipjan - Rubovc</t>
    </r>
  </si>
  <si>
    <r>
      <rPr>
        <b/>
        <sz val="8"/>
        <rFont val="Times New Roman"/>
        <family val="1"/>
      </rPr>
      <t xml:space="preserve">Ndertimi dhe </t>
    </r>
    <r>
      <rPr>
        <sz val="8"/>
        <rFont val="Times New Roman"/>
        <family val="1"/>
      </rPr>
      <t>Rikonstruimi I rrugës Jeta e Re - Topliqan</t>
    </r>
  </si>
  <si>
    <t>Ndertmi I trotuarit dhe ndriqimi publik  në fshatin Jeta e Re</t>
  </si>
  <si>
    <t>Ndertimi I rrugëve në Hanroc (53008)</t>
  </si>
  <si>
    <t>Asfaltimi I rruges Teqe - Shashkovc (51412)</t>
  </si>
  <si>
    <t>Ndertimi I infrastruktures se jashtme te QKMF-së LIPJAN</t>
  </si>
  <si>
    <t>Renovimi dhe adaptimi I QKMF-së ekzistuese për nevoja të OJQ-ve (te personave me aftësi të kufizuara) dhe Shoqatave të tjera ne Lipjan</t>
  </si>
  <si>
    <r>
      <rPr>
        <b/>
        <sz val="8"/>
        <rFont val="Times New Roman"/>
        <family val="1"/>
      </rPr>
      <t>Ndertimi dhe</t>
    </r>
    <r>
      <rPr>
        <sz val="8"/>
        <rFont val="Times New Roman"/>
        <family val="1"/>
      </rPr>
      <t xml:space="preserve"> Renovimi I shkollës së vjetër në qendër të fshatit Banull dhe I shkollës së vjetër në Dobraje të Madhe</t>
    </r>
  </si>
  <si>
    <r>
      <rPr>
        <b/>
        <sz val="8"/>
        <rFont val="Times New Roman"/>
        <family val="1"/>
      </rPr>
      <t>Ndertimi dhe</t>
    </r>
    <r>
      <rPr>
        <sz val="8"/>
        <rFont val="Times New Roman"/>
        <family val="1"/>
      </rPr>
      <t xml:space="preserve"> Riparimi I kulmit në Qerdhe në Lipjan</t>
    </r>
  </si>
  <si>
    <r>
      <t xml:space="preserve">Rregullimi I infrastruktures ne Oborrin e Qendres Rezedenciale </t>
    </r>
    <r>
      <rPr>
        <b/>
        <sz val="8"/>
        <rFont val="Times New Roman"/>
        <family val="1"/>
      </rPr>
      <t>Lipjan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</si>
</sst>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0"/>
      <color theme="1"/>
      <name val="Times New Roman"/>
      <family val="1"/>
    </font>
    <font>
      <sz val="12"/>
      <color rgb="FF000000"/>
      <name val="Arial"/>
      <family val="2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17" fillId="0" borderId="0"/>
  </cellStyleXfs>
  <cellXfs count="19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7" fillId="0" borderId="2" xfId="0" applyFont="1" applyBorder="1" applyAlignment="1">
      <alignment horizontal="right" wrapText="1"/>
    </xf>
    <xf numFmtId="4" fontId="7" fillId="3" borderId="2" xfId="0" applyNumberFormat="1" applyFont="1" applyFill="1" applyBorder="1" applyAlignment="1">
      <alignment horizontal="right" wrapText="1"/>
    </xf>
    <xf numFmtId="4" fontId="7" fillId="0" borderId="2" xfId="0" applyNumberFormat="1" applyFont="1" applyBorder="1" applyAlignment="1">
      <alignment horizontal="right" wrapText="1"/>
    </xf>
    <xf numFmtId="4" fontId="8" fillId="0" borderId="2" xfId="0" applyNumberFormat="1" applyFont="1" applyBorder="1" applyAlignment="1">
      <alignment horizontal="right" wrapText="1"/>
    </xf>
    <xf numFmtId="4" fontId="7" fillId="4" borderId="2" xfId="0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 wrapText="1"/>
    </xf>
    <xf numFmtId="4" fontId="7" fillId="3" borderId="5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5" xfId="0" applyNumberFormat="1" applyFont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4" fontId="7" fillId="3" borderId="0" xfId="0" applyNumberFormat="1" applyFont="1" applyFill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0" fillId="0" borderId="0" xfId="0" applyNumberFormat="1"/>
    <xf numFmtId="0" fontId="6" fillId="0" borderId="6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9" fillId="2" borderId="4" xfId="0" applyFont="1" applyFill="1" applyBorder="1" applyAlignment="1">
      <alignment horizontal="right" wrapText="1"/>
    </xf>
    <xf numFmtId="0" fontId="9" fillId="2" borderId="5" xfId="0" applyFont="1" applyFill="1" applyBorder="1" applyAlignment="1">
      <alignment wrapText="1"/>
    </xf>
    <xf numFmtId="3" fontId="10" fillId="2" borderId="5" xfId="0" applyNumberFormat="1" applyFont="1" applyFill="1" applyBorder="1" applyAlignment="1">
      <alignment horizontal="right" wrapText="1"/>
    </xf>
    <xf numFmtId="4" fontId="10" fillId="2" borderId="5" xfId="0" applyNumberFormat="1" applyFont="1" applyFill="1" applyBorder="1" applyAlignment="1">
      <alignment horizontal="right" wrapText="1"/>
    </xf>
    <xf numFmtId="4" fontId="11" fillId="2" borderId="5" xfId="0" applyNumberFormat="1" applyFont="1" applyFill="1" applyBorder="1" applyAlignment="1">
      <alignment horizontal="right" wrapText="1"/>
    </xf>
    <xf numFmtId="4" fontId="12" fillId="0" borderId="0" xfId="0" applyNumberFormat="1" applyFont="1"/>
    <xf numFmtId="4" fontId="13" fillId="0" borderId="5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4" fontId="15" fillId="3" borderId="5" xfId="0" applyNumberFormat="1" applyFont="1" applyFill="1" applyBorder="1" applyAlignment="1">
      <alignment horizontal="righ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0" fontId="16" fillId="6" borderId="7" xfId="0" applyFont="1" applyFill="1" applyBorder="1" applyAlignment="1" applyProtection="1">
      <alignment vertical="top" wrapText="1"/>
    </xf>
    <xf numFmtId="4" fontId="0" fillId="0" borderId="7" xfId="0" applyNumberFormat="1" applyBorder="1"/>
    <xf numFmtId="0" fontId="19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12" borderId="2" xfId="0" applyFont="1" applyFill="1" applyBorder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justify" vertical="center"/>
    </xf>
    <xf numFmtId="4" fontId="7" fillId="0" borderId="0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4" fontId="24" fillId="4" borderId="2" xfId="0" applyNumberFormat="1" applyFont="1" applyFill="1" applyBorder="1" applyAlignment="1">
      <alignment horizontal="right" wrapText="1"/>
    </xf>
    <xf numFmtId="4" fontId="24" fillId="4" borderId="0" xfId="0" applyNumberFormat="1" applyFont="1" applyFill="1" applyBorder="1" applyAlignment="1">
      <alignment horizontal="right" wrapText="1"/>
    </xf>
    <xf numFmtId="4" fontId="0" fillId="0" borderId="0" xfId="0" applyNumberFormat="1" applyBorder="1"/>
    <xf numFmtId="4" fontId="15" fillId="0" borderId="0" xfId="0" applyNumberFormat="1" applyFont="1" applyBorder="1" applyAlignment="1">
      <alignment horizontal="right" vertical="center" wrapText="1"/>
    </xf>
    <xf numFmtId="0" fontId="26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4" fontId="0" fillId="0" borderId="14" xfId="0" applyNumberFormat="1" applyBorder="1"/>
    <xf numFmtId="4" fontId="2" fillId="0" borderId="7" xfId="0" applyNumberFormat="1" applyFont="1" applyBorder="1"/>
    <xf numFmtId="3" fontId="27" fillId="10" borderId="7" xfId="1" applyNumberFormat="1" applyFont="1" applyFill="1" applyBorder="1"/>
    <xf numFmtId="4" fontId="10" fillId="2" borderId="6" xfId="0" applyNumberFormat="1" applyFont="1" applyFill="1" applyBorder="1" applyAlignment="1">
      <alignment horizontal="right" wrapText="1"/>
    </xf>
    <xf numFmtId="4" fontId="11" fillId="2" borderId="6" xfId="0" applyNumberFormat="1" applyFont="1" applyFill="1" applyBorder="1" applyAlignment="1">
      <alignment horizontal="right" wrapText="1"/>
    </xf>
    <xf numFmtId="3" fontId="11" fillId="10" borderId="7" xfId="0" applyNumberFormat="1" applyFont="1" applyFill="1" applyBorder="1" applyAlignment="1">
      <alignment horizontal="right" wrapText="1"/>
    </xf>
    <xf numFmtId="3" fontId="10" fillId="10" borderId="7" xfId="0" applyNumberFormat="1" applyFont="1" applyFill="1" applyBorder="1" applyAlignment="1">
      <alignment horizontal="right" wrapText="1"/>
    </xf>
    <xf numFmtId="0" fontId="9" fillId="2" borderId="13" xfId="0" applyFont="1" applyFill="1" applyBorder="1" applyAlignment="1">
      <alignment horizontal="right" wrapText="1"/>
    </xf>
    <xf numFmtId="0" fontId="9" fillId="2" borderId="6" xfId="0" applyFont="1" applyFill="1" applyBorder="1" applyAlignment="1">
      <alignment wrapText="1"/>
    </xf>
    <xf numFmtId="3" fontId="10" fillId="2" borderId="6" xfId="0" applyNumberFormat="1" applyFont="1" applyFill="1" applyBorder="1" applyAlignment="1">
      <alignment horizontal="right" wrapText="1"/>
    </xf>
    <xf numFmtId="0" fontId="9" fillId="10" borderId="7" xfId="0" applyFont="1" applyFill="1" applyBorder="1" applyAlignment="1">
      <alignment horizontal="right" wrapText="1"/>
    </xf>
    <xf numFmtId="0" fontId="9" fillId="10" borderId="7" xfId="0" applyFont="1" applyFill="1" applyBorder="1" applyAlignment="1">
      <alignment wrapText="1"/>
    </xf>
    <xf numFmtId="0" fontId="2" fillId="0" borderId="7" xfId="0" applyFont="1" applyBorder="1"/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28" fillId="10" borderId="5" xfId="0" applyNumberFormat="1" applyFont="1" applyFill="1" applyBorder="1" applyAlignment="1">
      <alignment horizontal="right" wrapText="1"/>
    </xf>
    <xf numFmtId="4" fontId="15" fillId="10" borderId="5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wrapText="1"/>
    </xf>
    <xf numFmtId="0" fontId="7" fillId="0" borderId="6" xfId="0" applyFont="1" applyFill="1" applyBorder="1" applyAlignment="1">
      <alignment horizontal="right" wrapText="1"/>
    </xf>
    <xf numFmtId="0" fontId="15" fillId="11" borderId="10" xfId="0" applyFont="1" applyFill="1" applyBorder="1" applyAlignment="1">
      <alignment vertical="center"/>
    </xf>
    <xf numFmtId="0" fontId="9" fillId="11" borderId="4" xfId="0" applyFont="1" applyFill="1" applyBorder="1" applyAlignment="1">
      <alignment vertical="center"/>
    </xf>
    <xf numFmtId="4" fontId="21" fillId="11" borderId="5" xfId="0" applyNumberFormat="1" applyFont="1" applyFill="1" applyBorder="1" applyAlignment="1">
      <alignment horizontal="right" vertical="center"/>
    </xf>
    <xf numFmtId="4" fontId="23" fillId="10" borderId="5" xfId="0" applyNumberFormat="1" applyFont="1" applyFill="1" applyBorder="1" applyAlignment="1">
      <alignment horizontal="right" vertical="center"/>
    </xf>
    <xf numFmtId="4" fontId="18" fillId="10" borderId="5" xfId="0" applyNumberFormat="1" applyFont="1" applyFill="1" applyBorder="1" applyAlignment="1">
      <alignment horizontal="right" vertical="center"/>
    </xf>
    <xf numFmtId="0" fontId="9" fillId="11" borderId="5" xfId="0" applyFont="1" applyFill="1" applyBorder="1" applyAlignment="1">
      <alignment vertical="center"/>
    </xf>
    <xf numFmtId="0" fontId="15" fillId="8" borderId="4" xfId="0" applyFont="1" applyFill="1" applyBorder="1" applyAlignment="1">
      <alignment vertical="center"/>
    </xf>
    <xf numFmtId="0" fontId="9" fillId="8" borderId="5" xfId="0" applyFont="1" applyFill="1" applyBorder="1" applyAlignment="1">
      <alignment vertical="center"/>
    </xf>
    <xf numFmtId="4" fontId="22" fillId="8" borderId="2" xfId="0" applyNumberFormat="1" applyFont="1" applyFill="1" applyBorder="1" applyAlignment="1">
      <alignment horizontal="right" vertical="center"/>
    </xf>
    <xf numFmtId="4" fontId="25" fillId="8" borderId="2" xfId="0" applyNumberFormat="1" applyFont="1" applyFill="1" applyBorder="1" applyAlignment="1">
      <alignment horizontal="right" vertical="center"/>
    </xf>
    <xf numFmtId="0" fontId="15" fillId="8" borderId="5" xfId="0" applyFont="1" applyFill="1" applyBorder="1" applyAlignment="1">
      <alignment vertical="center"/>
    </xf>
    <xf numFmtId="4" fontId="22" fillId="8" borderId="5" xfId="0" applyNumberFormat="1" applyFont="1" applyFill="1" applyBorder="1" applyAlignment="1">
      <alignment horizontal="right" vertical="center"/>
    </xf>
    <xf numFmtId="4" fontId="25" fillId="8" borderId="5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0" fillId="0" borderId="0" xfId="0" applyAlignment="1">
      <alignment wrapText="1"/>
    </xf>
    <xf numFmtId="0" fontId="31" fillId="10" borderId="7" xfId="0" applyFont="1" applyFill="1" applyBorder="1" applyAlignment="1">
      <alignment wrapText="1"/>
    </xf>
    <xf numFmtId="4" fontId="31" fillId="10" borderId="7" xfId="1" applyNumberFormat="1" applyFont="1" applyFill="1" applyBorder="1" applyAlignment="1" applyProtection="1">
      <alignment horizontal="right" wrapText="1"/>
    </xf>
    <xf numFmtId="0" fontId="31" fillId="10" borderId="7" xfId="3" applyFont="1" applyFill="1" applyBorder="1" applyAlignment="1">
      <alignment wrapText="1"/>
    </xf>
    <xf numFmtId="4" fontId="31" fillId="10" borderId="7" xfId="0" applyNumberFormat="1" applyFont="1" applyFill="1" applyBorder="1" applyAlignment="1">
      <alignment horizontal="right" wrapText="1"/>
    </xf>
    <xf numFmtId="0" fontId="15" fillId="11" borderId="4" xfId="0" applyFont="1" applyFill="1" applyBorder="1" applyAlignment="1">
      <alignment vertical="center"/>
    </xf>
    <xf numFmtId="0" fontId="30" fillId="6" borderId="7" xfId="0" applyFont="1" applyFill="1" applyBorder="1" applyAlignment="1" applyProtection="1">
      <alignment vertical="top" wrapText="1"/>
    </xf>
    <xf numFmtId="0" fontId="30" fillId="7" borderId="7" xfId="2" applyFont="1" applyFill="1" applyBorder="1" applyAlignment="1" applyProtection="1">
      <alignment horizontal="left" wrapText="1"/>
    </xf>
    <xf numFmtId="4" fontId="30" fillId="7" borderId="7" xfId="1" applyNumberFormat="1" applyFont="1" applyFill="1" applyBorder="1" applyAlignment="1" applyProtection="1">
      <alignment wrapText="1"/>
    </xf>
    <xf numFmtId="0" fontId="30" fillId="9" borderId="7" xfId="2" applyFont="1" applyFill="1" applyBorder="1" applyAlignment="1" applyProtection="1">
      <alignment wrapText="1"/>
    </xf>
    <xf numFmtId="4" fontId="30" fillId="9" borderId="7" xfId="1" applyNumberFormat="1" applyFont="1" applyFill="1" applyBorder="1" applyAlignment="1" applyProtection="1">
      <alignment wrapText="1"/>
    </xf>
    <xf numFmtId="0" fontId="30" fillId="10" borderId="7" xfId="2" applyFont="1" applyFill="1" applyBorder="1" applyAlignment="1" applyProtection="1">
      <alignment wrapText="1"/>
    </xf>
    <xf numFmtId="4" fontId="30" fillId="10" borderId="7" xfId="1" applyNumberFormat="1" applyFont="1" applyFill="1" applyBorder="1" applyAlignment="1" applyProtection="1">
      <alignment wrapText="1"/>
    </xf>
    <xf numFmtId="4" fontId="31" fillId="0" borderId="7" xfId="1" applyNumberFormat="1" applyFont="1" applyFill="1" applyBorder="1" applyAlignment="1" applyProtection="1">
      <alignment wrapText="1"/>
    </xf>
    <xf numFmtId="0" fontId="30" fillId="9" borderId="7" xfId="2" applyFont="1" applyFill="1" applyBorder="1" applyAlignment="1">
      <alignment horizontal="left" wrapText="1"/>
    </xf>
    <xf numFmtId="4" fontId="31" fillId="10" borderId="7" xfId="1" applyNumberFormat="1" applyFont="1" applyFill="1" applyBorder="1" applyAlignment="1" applyProtection="1">
      <alignment wrapText="1"/>
    </xf>
    <xf numFmtId="0" fontId="31" fillId="10" borderId="7" xfId="2" applyFont="1" applyFill="1" applyBorder="1" applyAlignment="1" applyProtection="1">
      <alignment wrapText="1"/>
    </xf>
    <xf numFmtId="0" fontId="31" fillId="0" borderId="7" xfId="2" applyFont="1" applyFill="1" applyBorder="1" applyAlignment="1">
      <alignment horizontal="left" wrapText="1"/>
    </xf>
    <xf numFmtId="0" fontId="19" fillId="13" borderId="10" xfId="0" applyFont="1" applyFill="1" applyBorder="1" applyAlignment="1">
      <alignment vertical="center"/>
    </xf>
    <xf numFmtId="0" fontId="14" fillId="13" borderId="4" xfId="0" applyFont="1" applyFill="1" applyBorder="1" applyAlignment="1">
      <alignment vertical="center"/>
    </xf>
    <xf numFmtId="0" fontId="19" fillId="14" borderId="10" xfId="0" applyFont="1" applyFill="1" applyBorder="1" applyAlignment="1">
      <alignment vertical="center"/>
    </xf>
    <xf numFmtId="0" fontId="14" fillId="14" borderId="4" xfId="0" applyFont="1" applyFill="1" applyBorder="1" applyAlignment="1">
      <alignment vertical="center"/>
    </xf>
    <xf numFmtId="4" fontId="29" fillId="14" borderId="5" xfId="0" applyNumberFormat="1" applyFont="1" applyFill="1" applyBorder="1" applyAlignment="1">
      <alignment horizontal="right" vertical="center"/>
    </xf>
    <xf numFmtId="4" fontId="29" fillId="13" borderId="1" xfId="0" applyNumberFormat="1" applyFont="1" applyFill="1" applyBorder="1"/>
    <xf numFmtId="4" fontId="29" fillId="13" borderId="2" xfId="0" applyNumberFormat="1" applyFont="1" applyFill="1" applyBorder="1" applyAlignment="1">
      <alignment horizontal="right" vertical="center"/>
    </xf>
    <xf numFmtId="0" fontId="30" fillId="9" borderId="7" xfId="2" applyFont="1" applyFill="1" applyBorder="1" applyAlignment="1" applyProtection="1">
      <alignment horizontal="center" wrapText="1"/>
      <protection locked="0"/>
    </xf>
    <xf numFmtId="0" fontId="8" fillId="0" borderId="5" xfId="0" applyFont="1" applyBorder="1" applyAlignment="1">
      <alignment horizontal="right" wrapText="1"/>
    </xf>
    <xf numFmtId="0" fontId="8" fillId="0" borderId="5" xfId="0" applyFont="1" applyBorder="1" applyAlignment="1">
      <alignment wrapText="1"/>
    </xf>
    <xf numFmtId="0" fontId="30" fillId="15" borderId="7" xfId="2" applyFont="1" applyFill="1" applyBorder="1" applyAlignment="1" applyProtection="1">
      <alignment wrapText="1"/>
    </xf>
    <xf numFmtId="4" fontId="31" fillId="15" borderId="7" xfId="1" applyNumberFormat="1" applyFont="1" applyFill="1" applyBorder="1" applyAlignment="1" applyProtection="1">
      <alignment horizontal="right" wrapText="1"/>
    </xf>
    <xf numFmtId="4" fontId="31" fillId="15" borderId="7" xfId="0" applyNumberFormat="1" applyFont="1" applyFill="1" applyBorder="1" applyAlignment="1">
      <alignment horizontal="right" wrapText="1"/>
    </xf>
    <xf numFmtId="4" fontId="30" fillId="15" borderId="7" xfId="1" applyNumberFormat="1" applyFont="1" applyFill="1" applyBorder="1" applyAlignment="1" applyProtection="1">
      <alignment wrapText="1"/>
    </xf>
    <xf numFmtId="0" fontId="30" fillId="16" borderId="7" xfId="2" applyFont="1" applyFill="1" applyBorder="1" applyAlignment="1" applyProtection="1">
      <alignment wrapText="1"/>
    </xf>
    <xf numFmtId="4" fontId="31" fillId="16" borderId="7" xfId="1" applyNumberFormat="1" applyFont="1" applyFill="1" applyBorder="1" applyAlignment="1" applyProtection="1">
      <alignment horizontal="right" wrapText="1"/>
    </xf>
    <xf numFmtId="4" fontId="31" fillId="16" borderId="7" xfId="0" applyNumberFormat="1" applyFont="1" applyFill="1" applyBorder="1" applyAlignment="1">
      <alignment horizontal="right" wrapText="1"/>
    </xf>
    <xf numFmtId="4" fontId="30" fillId="16" borderId="7" xfId="1" applyNumberFormat="1" applyFont="1" applyFill="1" applyBorder="1" applyAlignment="1" applyProtection="1">
      <alignment wrapText="1"/>
    </xf>
    <xf numFmtId="0" fontId="31" fillId="15" borderId="7" xfId="3" applyFont="1" applyFill="1" applyBorder="1" applyAlignment="1">
      <alignment wrapText="1"/>
    </xf>
    <xf numFmtId="0" fontId="31" fillId="10" borderId="7" xfId="0" applyFont="1" applyFill="1" applyBorder="1" applyAlignment="1">
      <alignment wrapText="1" shrinkToFit="1"/>
    </xf>
    <xf numFmtId="0" fontId="30" fillId="17" borderId="7" xfId="2" applyFont="1" applyFill="1" applyBorder="1" applyAlignment="1" applyProtection="1">
      <alignment wrapText="1"/>
    </xf>
    <xf numFmtId="0" fontId="31" fillId="17" borderId="7" xfId="3" applyFont="1" applyFill="1" applyBorder="1" applyAlignment="1">
      <alignment wrapText="1"/>
    </xf>
    <xf numFmtId="4" fontId="31" fillId="17" borderId="7" xfId="1" applyNumberFormat="1" applyFont="1" applyFill="1" applyBorder="1" applyAlignment="1" applyProtection="1">
      <alignment horizontal="right" wrapText="1"/>
    </xf>
    <xf numFmtId="4" fontId="31" fillId="17" borderId="7" xfId="0" applyNumberFormat="1" applyFont="1" applyFill="1" applyBorder="1" applyAlignment="1">
      <alignment horizontal="right" wrapText="1"/>
    </xf>
    <xf numFmtId="4" fontId="30" fillId="17" borderId="7" xfId="1" applyNumberFormat="1" applyFont="1" applyFill="1" applyBorder="1" applyAlignment="1" applyProtection="1">
      <alignment wrapText="1"/>
    </xf>
    <xf numFmtId="4" fontId="31" fillId="17" borderId="7" xfId="1" applyNumberFormat="1" applyFont="1" applyFill="1" applyBorder="1" applyAlignment="1" applyProtection="1">
      <alignment wrapText="1"/>
    </xf>
    <xf numFmtId="0" fontId="31" fillId="17" borderId="7" xfId="2" applyFont="1" applyFill="1" applyBorder="1" applyAlignment="1">
      <alignment horizontal="left" wrapText="1"/>
    </xf>
    <xf numFmtId="0" fontId="31" fillId="17" borderId="7" xfId="2" applyFont="1" applyFill="1" applyBorder="1" applyAlignment="1" applyProtection="1">
      <alignment wrapText="1"/>
    </xf>
    <xf numFmtId="0" fontId="31" fillId="18" borderId="7" xfId="3" applyFont="1" applyFill="1" applyBorder="1" applyAlignment="1">
      <alignment wrapText="1"/>
    </xf>
    <xf numFmtId="0" fontId="31" fillId="19" borderId="7" xfId="2" applyFont="1" applyFill="1" applyBorder="1" applyAlignment="1">
      <alignment horizontal="left" wrapText="1"/>
    </xf>
    <xf numFmtId="4" fontId="31" fillId="19" borderId="7" xfId="1" applyNumberFormat="1" applyFont="1" applyFill="1" applyBorder="1" applyAlignment="1" applyProtection="1">
      <alignment wrapText="1"/>
    </xf>
    <xf numFmtId="4" fontId="30" fillId="19" borderId="7" xfId="1" applyNumberFormat="1" applyFont="1" applyFill="1" applyBorder="1" applyAlignment="1" applyProtection="1">
      <alignment wrapText="1"/>
    </xf>
    <xf numFmtId="0" fontId="30" fillId="19" borderId="7" xfId="2" applyFont="1" applyFill="1" applyBorder="1" applyAlignment="1" applyProtection="1">
      <alignment wrapText="1"/>
    </xf>
    <xf numFmtId="0" fontId="31" fillId="19" borderId="7" xfId="0" applyFont="1" applyFill="1" applyBorder="1" applyAlignment="1">
      <alignment wrapText="1"/>
    </xf>
    <xf numFmtId="4" fontId="31" fillId="19" borderId="7" xfId="0" applyNumberFormat="1" applyFont="1" applyFill="1" applyBorder="1" applyAlignment="1">
      <alignment horizontal="right" wrapText="1"/>
    </xf>
    <xf numFmtId="0" fontId="30" fillId="19" borderId="7" xfId="0" applyFont="1" applyFill="1" applyBorder="1" applyAlignment="1">
      <alignment wrapText="1"/>
    </xf>
    <xf numFmtId="0" fontId="31" fillId="19" borderId="7" xfId="3" applyFont="1" applyFill="1" applyBorder="1" applyAlignment="1">
      <alignment wrapText="1"/>
    </xf>
    <xf numFmtId="4" fontId="31" fillId="19" borderId="7" xfId="1" applyNumberFormat="1" applyFont="1" applyFill="1" applyBorder="1" applyAlignment="1" applyProtection="1">
      <alignment horizontal="right" wrapText="1"/>
    </xf>
    <xf numFmtId="4" fontId="31" fillId="19" borderId="7" xfId="0" applyNumberFormat="1" applyFont="1" applyFill="1" applyBorder="1" applyAlignment="1">
      <alignment wrapText="1"/>
    </xf>
    <xf numFmtId="4" fontId="0" fillId="5" borderId="7" xfId="0" applyNumberFormat="1" applyFill="1" applyBorder="1"/>
    <xf numFmtId="0" fontId="0" fillId="5" borderId="7" xfId="0" applyFill="1" applyBorder="1"/>
    <xf numFmtId="0" fontId="0" fillId="5" borderId="15" xfId="0" applyFill="1" applyBorder="1"/>
    <xf numFmtId="0" fontId="4" fillId="20" borderId="3" xfId="0" applyFont="1" applyFill="1" applyBorder="1" applyAlignment="1">
      <alignment horizontal="center" wrapText="1"/>
    </xf>
    <xf numFmtId="4" fontId="8" fillId="20" borderId="2" xfId="0" applyNumberFormat="1" applyFont="1" applyFill="1" applyBorder="1" applyAlignment="1">
      <alignment horizontal="right" wrapText="1"/>
    </xf>
    <xf numFmtId="4" fontId="8" fillId="20" borderId="5" xfId="0" applyNumberFormat="1" applyFont="1" applyFill="1" applyBorder="1" applyAlignment="1">
      <alignment horizontal="right" wrapText="1"/>
    </xf>
    <xf numFmtId="4" fontId="8" fillId="20" borderId="4" xfId="0" applyNumberFormat="1" applyFont="1" applyFill="1" applyBorder="1" applyAlignment="1">
      <alignment horizontal="right" wrapText="1"/>
    </xf>
    <xf numFmtId="4" fontId="11" fillId="20" borderId="6" xfId="0" applyNumberFormat="1" applyFont="1" applyFill="1" applyBorder="1" applyAlignment="1">
      <alignment horizontal="right" wrapText="1"/>
    </xf>
    <xf numFmtId="3" fontId="11" fillId="20" borderId="7" xfId="0" applyNumberFormat="1" applyFont="1" applyFill="1" applyBorder="1" applyAlignment="1">
      <alignment horizontal="right" wrapText="1"/>
    </xf>
    <xf numFmtId="4" fontId="0" fillId="20" borderId="0" xfId="0" applyNumberFormat="1" applyFill="1"/>
    <xf numFmtId="4" fontId="11" fillId="20" borderId="5" xfId="0" applyNumberFormat="1" applyFont="1" applyFill="1" applyBorder="1" applyAlignment="1">
      <alignment horizontal="right" wrapText="1"/>
    </xf>
    <xf numFmtId="4" fontId="8" fillId="20" borderId="0" xfId="0" applyNumberFormat="1" applyFont="1" applyFill="1" applyBorder="1" applyAlignment="1">
      <alignment horizontal="right" wrapText="1"/>
    </xf>
    <xf numFmtId="4" fontId="7" fillId="20" borderId="0" xfId="0" applyNumberFormat="1" applyFont="1" applyFill="1" applyBorder="1" applyAlignment="1">
      <alignment horizontal="right" wrapText="1"/>
    </xf>
    <xf numFmtId="4" fontId="8" fillId="20" borderId="6" xfId="0" applyNumberFormat="1" applyFont="1" applyFill="1" applyBorder="1" applyAlignment="1">
      <alignment horizontal="right" wrapText="1"/>
    </xf>
    <xf numFmtId="0" fontId="0" fillId="20" borderId="0" xfId="0" applyFill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5" fillId="20" borderId="4" xfId="0" applyFont="1" applyFill="1" applyBorder="1" applyAlignment="1">
      <alignment horizontal="center" wrapText="1"/>
    </xf>
    <xf numFmtId="0" fontId="6" fillId="20" borderId="5" xfId="0" applyFont="1" applyFill="1" applyBorder="1" applyAlignment="1">
      <alignment wrapText="1"/>
    </xf>
    <xf numFmtId="0" fontId="8" fillId="20" borderId="5" xfId="0" applyFont="1" applyFill="1" applyBorder="1" applyAlignment="1">
      <alignment horizontal="right" wrapText="1"/>
    </xf>
    <xf numFmtId="4" fontId="7" fillId="20" borderId="5" xfId="0" applyNumberFormat="1" applyFont="1" applyFill="1" applyBorder="1" applyAlignment="1">
      <alignment horizontal="right" wrapText="1"/>
    </xf>
    <xf numFmtId="4" fontId="7" fillId="20" borderId="2" xfId="0" applyNumberFormat="1" applyFont="1" applyFill="1" applyBorder="1" applyAlignment="1">
      <alignment horizontal="right" wrapText="1"/>
    </xf>
    <xf numFmtId="0" fontId="32" fillId="0" borderId="0" xfId="0" applyFont="1"/>
    <xf numFmtId="4" fontId="32" fillId="0" borderId="0" xfId="0" applyNumberFormat="1" applyFont="1"/>
    <xf numFmtId="43" fontId="2" fillId="20" borderId="7" xfId="1" applyFont="1" applyFill="1" applyBorder="1"/>
    <xf numFmtId="43" fontId="2" fillId="0" borderId="7" xfId="1" applyFont="1" applyBorder="1"/>
    <xf numFmtId="43" fontId="0" fillId="0" borderId="0" xfId="1" applyFont="1"/>
    <xf numFmtId="43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0" fillId="6" borderId="7" xfId="0" applyFont="1" applyFill="1" applyBorder="1" applyAlignment="1" applyProtection="1">
      <alignment horizontal="center" vertical="top" wrapText="1"/>
    </xf>
    <xf numFmtId="0" fontId="30" fillId="6" borderId="7" xfId="0" applyFont="1" applyFill="1" applyBorder="1" applyAlignment="1">
      <alignment horizontal="center" wrapText="1"/>
    </xf>
    <xf numFmtId="0" fontId="30" fillId="6" borderId="7" xfId="0" applyFont="1" applyFill="1" applyBorder="1" applyAlignment="1" applyProtection="1">
      <alignment horizontal="center" wrapText="1"/>
    </xf>
    <xf numFmtId="0" fontId="33" fillId="0" borderId="0" xfId="0" applyFont="1"/>
    <xf numFmtId="4" fontId="34" fillId="2" borderId="5" xfId="0" applyNumberFormat="1" applyFont="1" applyFill="1" applyBorder="1" applyAlignment="1">
      <alignment horizontal="right" wrapText="1"/>
    </xf>
    <xf numFmtId="4" fontId="33" fillId="0" borderId="0" xfId="0" applyNumberFormat="1" applyFont="1" applyAlignment="1">
      <alignment wrapText="1"/>
    </xf>
    <xf numFmtId="0" fontId="33" fillId="0" borderId="0" xfId="0" applyFont="1" applyAlignment="1">
      <alignment wrapText="1"/>
    </xf>
    <xf numFmtId="0" fontId="31" fillId="16" borderId="7" xfId="3" applyFont="1" applyFill="1" applyBorder="1" applyAlignment="1">
      <alignment wrapText="1"/>
    </xf>
    <xf numFmtId="4" fontId="33" fillId="0" borderId="0" xfId="0" applyNumberFormat="1" applyFont="1"/>
    <xf numFmtId="0" fontId="35" fillId="0" borderId="0" xfId="0" applyFont="1" applyAlignment="1">
      <alignment wrapText="1"/>
    </xf>
    <xf numFmtId="0" fontId="31" fillId="17" borderId="7" xfId="2" applyFont="1" applyFill="1" applyBorder="1" applyAlignment="1" applyProtection="1">
      <alignment horizontal="left" wrapText="1"/>
      <protection locked="0"/>
    </xf>
    <xf numFmtId="0" fontId="31" fillId="17" borderId="7" xfId="0" applyFont="1" applyFill="1" applyBorder="1" applyAlignment="1">
      <alignment horizontal="left" wrapText="1"/>
    </xf>
    <xf numFmtId="4" fontId="31" fillId="17" borderId="8" xfId="0" applyNumberFormat="1" applyFont="1" applyFill="1" applyBorder="1" applyAlignment="1">
      <alignment wrapText="1"/>
    </xf>
    <xf numFmtId="4" fontId="31" fillId="17" borderId="7" xfId="0" applyNumberFormat="1" applyFont="1" applyFill="1" applyBorder="1" applyAlignment="1">
      <alignment wrapText="1"/>
    </xf>
    <xf numFmtId="0" fontId="31" fillId="17" borderId="7" xfId="0" applyFont="1" applyFill="1" applyBorder="1" applyAlignment="1">
      <alignment wrapText="1"/>
    </xf>
    <xf numFmtId="4" fontId="31" fillId="19" borderId="8" xfId="0" applyNumberFormat="1" applyFont="1" applyFill="1" applyBorder="1" applyAlignment="1">
      <alignment wrapText="1"/>
    </xf>
    <xf numFmtId="0" fontId="30" fillId="11" borderId="9" xfId="2" applyFont="1" applyFill="1" applyBorder="1" applyAlignment="1">
      <alignment horizontal="right" wrapText="1"/>
    </xf>
    <xf numFmtId="0" fontId="30" fillId="17" borderId="8" xfId="2" applyFont="1" applyFill="1" applyBorder="1" applyAlignment="1">
      <alignment horizontal="right" wrapText="1"/>
    </xf>
    <xf numFmtId="3" fontId="33" fillId="0" borderId="0" xfId="0" applyNumberFormat="1" applyFont="1"/>
    <xf numFmtId="0" fontId="30" fillId="19" borderId="8" xfId="2" applyFont="1" applyFill="1" applyBorder="1" applyAlignment="1">
      <alignment horizontal="right" wrapText="1"/>
    </xf>
    <xf numFmtId="3" fontId="33" fillId="0" borderId="0" xfId="0" applyNumberFormat="1" applyFont="1" applyAlignment="1">
      <alignment wrapText="1"/>
    </xf>
  </cellXfs>
  <cellStyles count="4">
    <cellStyle name="Comma" xfId="1" builtinId="3"/>
    <cellStyle name="Normal" xfId="0" builtinId="0"/>
    <cellStyle name="Normal_Buxheti Komunal__2011 final shqip dt.12.03.2011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abSelected="1" workbookViewId="0">
      <selection activeCell="A2" sqref="A2:XFD2"/>
    </sheetView>
  </sheetViews>
  <sheetFormatPr defaultRowHeight="15" x14ac:dyDescent="0.25"/>
  <cols>
    <col min="1" max="1" width="12.42578125" customWidth="1"/>
    <col min="2" max="2" width="23.140625" customWidth="1"/>
    <col min="3" max="3" width="9.28515625" customWidth="1"/>
    <col min="4" max="4" width="16.7109375" customWidth="1"/>
    <col min="5" max="5" width="13.5703125" style="158" customWidth="1"/>
    <col min="6" max="7" width="14.28515625" bestFit="1" customWidth="1"/>
    <col min="8" max="8" width="13.28515625" customWidth="1"/>
    <col min="9" max="9" width="14.28515625" bestFit="1" customWidth="1"/>
    <col min="10" max="10" width="14.42578125" customWidth="1"/>
    <col min="11" max="11" width="16.28515625" customWidth="1"/>
    <col min="12" max="12" width="16.140625" customWidth="1"/>
  </cols>
  <sheetData>
    <row r="1" spans="1:11" ht="27" thickBot="1" x14ac:dyDescent="0.3">
      <c r="A1" s="1" t="s">
        <v>0</v>
      </c>
      <c r="B1" s="2" t="s">
        <v>1</v>
      </c>
      <c r="C1" s="2" t="s">
        <v>90</v>
      </c>
      <c r="D1" s="3" t="s">
        <v>2</v>
      </c>
      <c r="E1" s="147" t="s">
        <v>3</v>
      </c>
      <c r="F1" s="4" t="s">
        <v>4</v>
      </c>
      <c r="G1" s="4" t="s">
        <v>5</v>
      </c>
      <c r="H1" s="4" t="s">
        <v>6</v>
      </c>
      <c r="I1" s="4" t="s">
        <v>7</v>
      </c>
    </row>
    <row r="2" spans="1:11" ht="15.75" thickBot="1" x14ac:dyDescent="0.3">
      <c r="A2" s="159"/>
      <c r="B2" s="160"/>
      <c r="C2" s="2"/>
      <c r="D2" s="3"/>
      <c r="E2" s="147"/>
      <c r="F2" s="4"/>
      <c r="G2" s="4"/>
      <c r="H2" s="4"/>
      <c r="I2" s="4"/>
    </row>
    <row r="3" spans="1:11" ht="15.75" thickBot="1" x14ac:dyDescent="0.3">
      <c r="A3" s="5">
        <v>16003</v>
      </c>
      <c r="B3" s="6" t="s">
        <v>8</v>
      </c>
      <c r="C3" s="7">
        <v>26</v>
      </c>
      <c r="D3" s="8">
        <v>240570</v>
      </c>
      <c r="E3" s="148">
        <v>10000</v>
      </c>
      <c r="F3" s="9"/>
      <c r="G3" s="9">
        <v>198000</v>
      </c>
      <c r="H3" s="10">
        <v>0</v>
      </c>
      <c r="I3" s="11">
        <f>D3+E3+G3+H3+F3</f>
        <v>448570</v>
      </c>
    </row>
    <row r="4" spans="1:11" ht="15.75" thickBot="1" x14ac:dyDescent="0.3">
      <c r="A4" s="5">
        <v>16303</v>
      </c>
      <c r="B4" s="6" t="s">
        <v>9</v>
      </c>
      <c r="C4" s="12">
        <v>33</v>
      </c>
      <c r="D4" s="13">
        <v>235595</v>
      </c>
      <c r="E4" s="149">
        <v>263000</v>
      </c>
      <c r="F4" s="14">
        <v>41000</v>
      </c>
      <c r="G4" s="14">
        <v>80000</v>
      </c>
      <c r="H4" s="15">
        <v>0</v>
      </c>
      <c r="I4" s="11">
        <f t="shared" ref="I4:I24" si="0">D4+E4+G4+H4+F4</f>
        <v>619595</v>
      </c>
    </row>
    <row r="5" spans="1:11" ht="15.75" thickBot="1" x14ac:dyDescent="0.3">
      <c r="A5" s="5">
        <v>16605</v>
      </c>
      <c r="B5" s="6" t="s">
        <v>10</v>
      </c>
      <c r="C5" s="16">
        <v>10</v>
      </c>
      <c r="D5" s="17">
        <v>94100</v>
      </c>
      <c r="E5" s="150">
        <v>5000</v>
      </c>
      <c r="F5" s="14"/>
      <c r="G5" s="14"/>
      <c r="H5" s="15"/>
      <c r="I5" s="11">
        <f t="shared" si="0"/>
        <v>99100</v>
      </c>
    </row>
    <row r="6" spans="1:11" ht="15.75" thickBot="1" x14ac:dyDescent="0.3">
      <c r="A6" s="5">
        <v>16715</v>
      </c>
      <c r="B6" s="6" t="s">
        <v>11</v>
      </c>
      <c r="C6" s="16">
        <v>7</v>
      </c>
      <c r="D6" s="9">
        <v>57430</v>
      </c>
      <c r="E6" s="149">
        <v>2000</v>
      </c>
      <c r="F6" s="14"/>
      <c r="G6" s="14"/>
      <c r="H6" s="15"/>
      <c r="I6" s="11">
        <f t="shared" si="0"/>
        <v>59430</v>
      </c>
    </row>
    <row r="7" spans="1:11" ht="15.75" thickBot="1" x14ac:dyDescent="0.3">
      <c r="A7" s="5">
        <v>17503</v>
      </c>
      <c r="B7" s="6" t="s">
        <v>12</v>
      </c>
      <c r="C7" s="16">
        <v>20</v>
      </c>
      <c r="D7" s="14">
        <v>160500</v>
      </c>
      <c r="E7" s="149">
        <v>3000</v>
      </c>
      <c r="F7" s="14"/>
      <c r="G7" s="14"/>
      <c r="H7" s="15"/>
      <c r="I7" s="11">
        <f t="shared" si="0"/>
        <v>163500</v>
      </c>
    </row>
    <row r="8" spans="1:11" ht="15.75" thickBot="1" x14ac:dyDescent="0.3">
      <c r="A8" s="5">
        <v>18003</v>
      </c>
      <c r="B8" s="6" t="s">
        <v>92</v>
      </c>
      <c r="C8" s="16">
        <v>10</v>
      </c>
      <c r="D8" s="14">
        <v>62000</v>
      </c>
      <c r="E8" s="149">
        <v>8000</v>
      </c>
      <c r="F8" s="14"/>
      <c r="G8" s="14"/>
      <c r="H8" s="15">
        <v>3660719</v>
      </c>
      <c r="I8" s="11">
        <f>D8+E8+G8+H8+F8</f>
        <v>3730719</v>
      </c>
    </row>
    <row r="9" spans="1:11" ht="15.75" thickBot="1" x14ac:dyDescent="0.3">
      <c r="A9" s="5">
        <v>18163</v>
      </c>
      <c r="B9" s="6" t="s">
        <v>93</v>
      </c>
      <c r="C9" s="113">
        <v>11</v>
      </c>
      <c r="D9" s="14">
        <f>79000+14500</f>
        <v>93500</v>
      </c>
      <c r="E9" s="149">
        <f>910787+50</f>
        <v>910837</v>
      </c>
      <c r="F9" s="14">
        <v>200000</v>
      </c>
      <c r="G9" s="14"/>
      <c r="H9" s="15"/>
      <c r="I9" s="11">
        <f>D9+E9+G9+H9+F9</f>
        <v>1204337</v>
      </c>
      <c r="J9">
        <v>800000</v>
      </c>
      <c r="K9">
        <v>110837</v>
      </c>
    </row>
    <row r="10" spans="1:11" ht="15.75" thickBot="1" x14ac:dyDescent="0.3">
      <c r="A10" s="5">
        <v>18215</v>
      </c>
      <c r="B10" s="6" t="s">
        <v>13</v>
      </c>
      <c r="C10" s="113">
        <v>20</v>
      </c>
      <c r="D10" s="14">
        <v>147000</v>
      </c>
      <c r="E10" s="149">
        <v>26000</v>
      </c>
      <c r="F10" s="14">
        <v>3000</v>
      </c>
      <c r="G10" s="14"/>
      <c r="H10" s="15"/>
      <c r="I10" s="11">
        <f>D10+E10+G10+H10+F10</f>
        <v>176000</v>
      </c>
    </row>
    <row r="11" spans="1:11" ht="15.75" thickBot="1" x14ac:dyDescent="0.3">
      <c r="A11" s="5">
        <v>19515</v>
      </c>
      <c r="B11" s="6" t="s">
        <v>14</v>
      </c>
      <c r="C11" s="113">
        <v>6</v>
      </c>
      <c r="D11" s="14">
        <v>35700</v>
      </c>
      <c r="E11" s="149">
        <v>1500</v>
      </c>
      <c r="F11" s="14"/>
      <c r="G11" s="14">
        <v>2000</v>
      </c>
      <c r="H11" s="15"/>
      <c r="I11" s="11">
        <f>D11+E11+G11+H11+F11</f>
        <v>39200</v>
      </c>
    </row>
    <row r="12" spans="1:11" ht="15.75" thickBot="1" x14ac:dyDescent="0.3">
      <c r="A12" s="5">
        <v>16903</v>
      </c>
      <c r="B12" s="6" t="s">
        <v>15</v>
      </c>
      <c r="C12" s="114"/>
      <c r="D12" s="14">
        <v>220000</v>
      </c>
      <c r="E12" s="149">
        <v>2000</v>
      </c>
      <c r="F12" s="14"/>
      <c r="G12" s="14"/>
      <c r="H12" s="15"/>
      <c r="I12" s="11">
        <f>D12+E12+G12+H12+F12</f>
        <v>222000</v>
      </c>
    </row>
    <row r="13" spans="1:11" ht="15.75" thickBot="1" x14ac:dyDescent="0.3">
      <c r="A13" s="5">
        <v>47003</v>
      </c>
      <c r="B13" s="6" t="s">
        <v>16</v>
      </c>
      <c r="C13" s="113">
        <v>6</v>
      </c>
      <c r="D13" s="14">
        <f>51800+12000</f>
        <v>63800</v>
      </c>
      <c r="E13" s="149">
        <v>330000</v>
      </c>
      <c r="F13" s="14"/>
      <c r="G13" s="14">
        <v>400000</v>
      </c>
      <c r="H13" s="15"/>
      <c r="I13" s="11">
        <f t="shared" si="0"/>
        <v>793800</v>
      </c>
      <c r="J13">
        <v>280000</v>
      </c>
      <c r="K13">
        <v>50000</v>
      </c>
    </row>
    <row r="14" spans="1:11" ht="15.75" thickBot="1" x14ac:dyDescent="0.3">
      <c r="A14" s="5">
        <v>48003</v>
      </c>
      <c r="B14" s="6" t="s">
        <v>17</v>
      </c>
      <c r="C14" s="113">
        <v>6</v>
      </c>
      <c r="D14" s="14">
        <v>37700</v>
      </c>
      <c r="E14" s="149">
        <v>1000</v>
      </c>
      <c r="F14" s="14"/>
      <c r="G14" s="14"/>
      <c r="H14" s="15"/>
      <c r="I14" s="11">
        <f t="shared" si="0"/>
        <v>38700</v>
      </c>
    </row>
    <row r="15" spans="1:11" ht="15.75" thickBot="1" x14ac:dyDescent="0.3">
      <c r="A15" s="5">
        <v>65015</v>
      </c>
      <c r="B15" s="6" t="s">
        <v>18</v>
      </c>
      <c r="C15" s="113">
        <v>10</v>
      </c>
      <c r="D15" s="14">
        <v>81500</v>
      </c>
      <c r="E15" s="149">
        <v>2000</v>
      </c>
      <c r="F15" s="14"/>
      <c r="G15" s="14"/>
      <c r="H15" s="15"/>
      <c r="I15" s="11">
        <f t="shared" si="0"/>
        <v>83500</v>
      </c>
    </row>
    <row r="16" spans="1:11" ht="15.75" thickBot="1" x14ac:dyDescent="0.3">
      <c r="A16" s="161">
        <v>66320</v>
      </c>
      <c r="B16" s="162" t="s">
        <v>19</v>
      </c>
      <c r="C16" s="163">
        <v>8</v>
      </c>
      <c r="D16" s="164">
        <f>53400+6000</f>
        <v>59400</v>
      </c>
      <c r="E16" s="149">
        <v>150000</v>
      </c>
      <c r="F16" s="164"/>
      <c r="G16" s="164"/>
      <c r="H16" s="149"/>
      <c r="I16" s="165">
        <f t="shared" si="0"/>
        <v>209400</v>
      </c>
    </row>
    <row r="17" spans="1:10" ht="15.75" thickBot="1" x14ac:dyDescent="0.3">
      <c r="A17" s="5">
        <v>73012</v>
      </c>
      <c r="B17" s="6" t="s">
        <v>20</v>
      </c>
      <c r="C17" s="113">
        <v>5</v>
      </c>
      <c r="D17" s="14">
        <f>32800+6000</f>
        <v>38800</v>
      </c>
      <c r="E17" s="149">
        <v>2000</v>
      </c>
      <c r="F17" s="14"/>
      <c r="G17" s="14">
        <v>40000</v>
      </c>
      <c r="H17" s="15"/>
      <c r="I17" s="11">
        <f t="shared" si="0"/>
        <v>80800</v>
      </c>
    </row>
    <row r="18" spans="1:10" ht="15.75" thickBot="1" x14ac:dyDescent="0.3">
      <c r="A18" s="5">
        <v>73200</v>
      </c>
      <c r="B18" s="6" t="s">
        <v>21</v>
      </c>
      <c r="C18" s="113">
        <v>251</v>
      </c>
      <c r="D18" s="18">
        <f>2261083+40000</f>
        <v>2301083</v>
      </c>
      <c r="E18" s="149">
        <v>696663</v>
      </c>
      <c r="F18" s="14">
        <v>57600</v>
      </c>
      <c r="G18" s="14"/>
      <c r="H18" s="15">
        <v>1811100</v>
      </c>
      <c r="I18" s="11">
        <f>D18+E18+G18+H18+F18</f>
        <v>4866446</v>
      </c>
      <c r="J18" s="35">
        <v>3023518</v>
      </c>
    </row>
    <row r="19" spans="1:10" ht="15.75" thickBot="1" x14ac:dyDescent="0.3">
      <c r="A19" s="5">
        <v>75511</v>
      </c>
      <c r="B19" s="6" t="s">
        <v>22</v>
      </c>
      <c r="C19" s="113">
        <v>13</v>
      </c>
      <c r="D19" s="9">
        <v>100600</v>
      </c>
      <c r="E19" s="149">
        <v>11000</v>
      </c>
      <c r="F19" s="14">
        <v>3000</v>
      </c>
      <c r="G19" s="14">
        <v>10000</v>
      </c>
      <c r="H19" s="15"/>
      <c r="I19" s="11">
        <f t="shared" si="0"/>
        <v>124600</v>
      </c>
    </row>
    <row r="20" spans="1:10" ht="15.75" thickBot="1" x14ac:dyDescent="0.3">
      <c r="A20" s="5">
        <v>75512</v>
      </c>
      <c r="B20" s="6" t="s">
        <v>23</v>
      </c>
      <c r="C20" s="113">
        <v>10</v>
      </c>
      <c r="D20" s="14">
        <v>100000</v>
      </c>
      <c r="E20" s="149">
        <v>75000</v>
      </c>
      <c r="F20" s="14">
        <v>10000</v>
      </c>
      <c r="G20" s="14"/>
      <c r="H20" s="15">
        <v>15000</v>
      </c>
      <c r="I20" s="11">
        <f t="shared" si="0"/>
        <v>200000</v>
      </c>
      <c r="J20" s="19"/>
    </row>
    <row r="21" spans="1:10" ht="15.75" thickBot="1" x14ac:dyDescent="0.3">
      <c r="A21" s="5">
        <v>85003</v>
      </c>
      <c r="B21" s="6" t="s">
        <v>24</v>
      </c>
      <c r="C21" s="113">
        <v>20</v>
      </c>
      <c r="D21" s="14">
        <v>120000</v>
      </c>
      <c r="E21" s="149">
        <v>80000</v>
      </c>
      <c r="F21" s="14">
        <v>30000</v>
      </c>
      <c r="G21" s="14">
        <v>250000</v>
      </c>
      <c r="H21" s="15">
        <v>1280000</v>
      </c>
      <c r="I21" s="11">
        <f t="shared" si="0"/>
        <v>1760000</v>
      </c>
    </row>
    <row r="22" spans="1:10" ht="15.75" thickBot="1" x14ac:dyDescent="0.3">
      <c r="A22" s="5">
        <v>92015</v>
      </c>
      <c r="B22" s="6" t="s">
        <v>25</v>
      </c>
      <c r="C22" s="113">
        <v>9</v>
      </c>
      <c r="D22" s="14">
        <v>60100</v>
      </c>
      <c r="E22" s="149">
        <v>20000</v>
      </c>
      <c r="F22" s="14"/>
      <c r="G22" s="14">
        <v>140000</v>
      </c>
      <c r="H22" s="15"/>
      <c r="I22" s="11">
        <f t="shared" si="0"/>
        <v>220100</v>
      </c>
    </row>
    <row r="23" spans="1:10" ht="15.75" thickBot="1" x14ac:dyDescent="0.3">
      <c r="A23" s="5">
        <v>92250</v>
      </c>
      <c r="B23" s="20" t="s">
        <v>26</v>
      </c>
      <c r="C23" s="113">
        <v>75</v>
      </c>
      <c r="D23" s="18">
        <f>670938+49903+15000+3000</f>
        <v>738841</v>
      </c>
      <c r="E23" s="149">
        <v>190000</v>
      </c>
      <c r="F23" s="14">
        <v>31000</v>
      </c>
      <c r="G23" s="14"/>
      <c r="H23" s="15">
        <v>20000</v>
      </c>
      <c r="I23" s="11">
        <f t="shared" si="0"/>
        <v>979841</v>
      </c>
      <c r="J23" s="35">
        <v>8837533</v>
      </c>
    </row>
    <row r="24" spans="1:10" ht="15.75" thickBot="1" x14ac:dyDescent="0.3">
      <c r="A24" s="5">
        <v>93060</v>
      </c>
      <c r="B24" s="21" t="s">
        <v>27</v>
      </c>
      <c r="C24" s="113">
        <v>797</v>
      </c>
      <c r="D24" s="9">
        <f>6126000+80000</f>
        <v>6206000</v>
      </c>
      <c r="E24" s="149">
        <v>712000</v>
      </c>
      <c r="F24" s="14">
        <v>59400</v>
      </c>
      <c r="G24" s="14"/>
      <c r="H24" s="15">
        <v>0</v>
      </c>
      <c r="I24" s="11">
        <f t="shared" si="0"/>
        <v>6977400</v>
      </c>
      <c r="J24" s="19"/>
    </row>
    <row r="25" spans="1:10" ht="15.75" thickBot="1" x14ac:dyDescent="0.3">
      <c r="A25" s="5">
        <v>94260</v>
      </c>
      <c r="B25" s="6" t="s">
        <v>28</v>
      </c>
      <c r="C25" s="113">
        <v>190</v>
      </c>
      <c r="D25" s="14">
        <f>1523000+2000</f>
        <v>1525000</v>
      </c>
      <c r="E25" s="149">
        <v>260000</v>
      </c>
      <c r="F25" s="14">
        <v>15000</v>
      </c>
      <c r="G25" s="14"/>
      <c r="H25" s="15"/>
      <c r="I25" s="11">
        <f>D25+E25+G25+H25+F25</f>
        <v>1800000</v>
      </c>
    </row>
    <row r="26" spans="1:10" ht="16.5" thickBot="1" x14ac:dyDescent="0.3">
      <c r="A26" s="61"/>
      <c r="B26" s="62" t="s">
        <v>29</v>
      </c>
      <c r="C26" s="63">
        <f t="shared" ref="C26:H26" si="1">SUM(C3:C25)</f>
        <v>1543</v>
      </c>
      <c r="D26" s="57">
        <f>SUM(D3:D25)</f>
        <v>12779219</v>
      </c>
      <c r="E26" s="151">
        <f t="shared" si="1"/>
        <v>3761000</v>
      </c>
      <c r="F26" s="57">
        <f t="shared" si="1"/>
        <v>450000</v>
      </c>
      <c r="G26" s="57">
        <f t="shared" si="1"/>
        <v>1120000</v>
      </c>
      <c r="H26" s="58">
        <f t="shared" si="1"/>
        <v>6786819</v>
      </c>
      <c r="I26" s="46">
        <f>D26+E26+G26+H26+F26</f>
        <v>24897038</v>
      </c>
      <c r="J26" s="55">
        <v>24897038</v>
      </c>
    </row>
    <row r="27" spans="1:10" ht="15.75" x14ac:dyDescent="0.25">
      <c r="A27" s="64"/>
      <c r="B27" s="65" t="s">
        <v>119</v>
      </c>
      <c r="C27" s="60">
        <v>1543</v>
      </c>
      <c r="D27" s="56">
        <v>12779219</v>
      </c>
      <c r="E27" s="152">
        <v>3761000</v>
      </c>
      <c r="F27" s="60">
        <v>450000</v>
      </c>
      <c r="G27" s="60">
        <v>1120000</v>
      </c>
      <c r="H27" s="59">
        <v>6786819</v>
      </c>
      <c r="I27" s="47">
        <f>SUM(D27:H27)</f>
        <v>24897038</v>
      </c>
      <c r="J27" s="19"/>
    </row>
    <row r="28" spans="1:10" ht="15.75" x14ac:dyDescent="0.25">
      <c r="A28" s="64"/>
      <c r="B28" s="65"/>
      <c r="C28" s="60">
        <f t="shared" ref="C28:H28" si="2">C26-C27</f>
        <v>0</v>
      </c>
      <c r="D28" s="56">
        <f t="shared" si="2"/>
        <v>0</v>
      </c>
      <c r="E28" s="152">
        <f t="shared" si="2"/>
        <v>0</v>
      </c>
      <c r="F28" s="60">
        <f t="shared" si="2"/>
        <v>0</v>
      </c>
      <c r="G28" s="60">
        <f t="shared" si="2"/>
        <v>0</v>
      </c>
      <c r="H28" s="59">
        <f t="shared" si="2"/>
        <v>0</v>
      </c>
      <c r="I28" s="47"/>
      <c r="J28" s="19"/>
    </row>
    <row r="29" spans="1:10" ht="15.75" thickBot="1" x14ac:dyDescent="0.3">
      <c r="D29" s="19">
        <f>D26/I26*100</f>
        <v>51.328270455304761</v>
      </c>
      <c r="E29" s="153">
        <f>E26/I26*100</f>
        <v>15.106214642882417</v>
      </c>
      <c r="F29" s="19">
        <f>F26/I26*100</f>
        <v>1.8074439216424056</v>
      </c>
      <c r="G29" s="19">
        <f>G26/I26*100</f>
        <v>4.4985270938655431</v>
      </c>
      <c r="H29" s="19">
        <f>H26/I26*100</f>
        <v>27.259543886304872</v>
      </c>
      <c r="I29" s="27">
        <f>J26-I26</f>
        <v>0</v>
      </c>
      <c r="J29" s="19"/>
    </row>
    <row r="30" spans="1:10" ht="27" thickBot="1" x14ac:dyDescent="0.3">
      <c r="A30" s="1" t="s">
        <v>0</v>
      </c>
      <c r="B30" s="2" t="s">
        <v>1</v>
      </c>
      <c r="C30" s="2" t="s">
        <v>94</v>
      </c>
      <c r="D30" s="3" t="s">
        <v>2</v>
      </c>
      <c r="E30" s="147" t="s">
        <v>3</v>
      </c>
      <c r="F30" s="4" t="s">
        <v>4</v>
      </c>
      <c r="G30" s="4" t="s">
        <v>5</v>
      </c>
      <c r="H30" s="4" t="s">
        <v>6</v>
      </c>
      <c r="I30" s="4" t="s">
        <v>7</v>
      </c>
    </row>
    <row r="31" spans="1:10" ht="15.75" thickBot="1" x14ac:dyDescent="0.3">
      <c r="A31" s="5">
        <v>16003</v>
      </c>
      <c r="B31" s="6" t="s">
        <v>8</v>
      </c>
      <c r="C31" s="7">
        <v>26</v>
      </c>
      <c r="D31" s="8">
        <v>240570</v>
      </c>
      <c r="E31" s="148">
        <v>10000</v>
      </c>
      <c r="F31" s="9"/>
      <c r="G31" s="9">
        <v>198000</v>
      </c>
      <c r="H31" s="10">
        <v>0</v>
      </c>
      <c r="I31" s="11">
        <f>D31+E31+G31+H31+F31</f>
        <v>448570</v>
      </c>
    </row>
    <row r="32" spans="1:10" ht="15.75" thickBot="1" x14ac:dyDescent="0.3">
      <c r="A32" s="5">
        <v>16303</v>
      </c>
      <c r="B32" s="6" t="s">
        <v>9</v>
      </c>
      <c r="C32" s="12">
        <v>33</v>
      </c>
      <c r="D32" s="13">
        <v>235595</v>
      </c>
      <c r="E32" s="149">
        <v>263000</v>
      </c>
      <c r="F32" s="14">
        <v>41000</v>
      </c>
      <c r="G32" s="14">
        <v>80000</v>
      </c>
      <c r="H32" s="15">
        <v>0</v>
      </c>
      <c r="I32" s="11">
        <f t="shared" ref="I32:I35" si="3">D32+E32+G32+H32+F32</f>
        <v>619595</v>
      </c>
    </row>
    <row r="33" spans="1:13" ht="15.75" thickBot="1" x14ac:dyDescent="0.3">
      <c r="A33" s="5">
        <v>16605</v>
      </c>
      <c r="B33" s="6" t="s">
        <v>10</v>
      </c>
      <c r="C33" s="16">
        <v>10</v>
      </c>
      <c r="D33" s="17">
        <v>94100</v>
      </c>
      <c r="E33" s="150">
        <v>5000</v>
      </c>
      <c r="F33" s="14"/>
      <c r="G33" s="14"/>
      <c r="H33" s="15"/>
      <c r="I33" s="11">
        <f t="shared" si="3"/>
        <v>99100</v>
      </c>
    </row>
    <row r="34" spans="1:13" ht="15.75" thickBot="1" x14ac:dyDescent="0.3">
      <c r="A34" s="5">
        <v>16715</v>
      </c>
      <c r="B34" s="6" t="s">
        <v>11</v>
      </c>
      <c r="C34" s="16">
        <v>7</v>
      </c>
      <c r="D34" s="9">
        <v>57430</v>
      </c>
      <c r="E34" s="149">
        <v>2000</v>
      </c>
      <c r="F34" s="14"/>
      <c r="G34" s="14"/>
      <c r="H34" s="15"/>
      <c r="I34" s="11">
        <f t="shared" si="3"/>
        <v>59430</v>
      </c>
    </row>
    <row r="35" spans="1:13" ht="15.75" thickBot="1" x14ac:dyDescent="0.3">
      <c r="A35" s="5">
        <v>17503</v>
      </c>
      <c r="B35" s="6" t="s">
        <v>12</v>
      </c>
      <c r="C35" s="16">
        <v>20</v>
      </c>
      <c r="D35" s="14">
        <v>160500</v>
      </c>
      <c r="E35" s="149">
        <v>3000</v>
      </c>
      <c r="F35" s="14"/>
      <c r="G35" s="14"/>
      <c r="H35" s="15"/>
      <c r="I35" s="11">
        <f t="shared" si="3"/>
        <v>163500</v>
      </c>
    </row>
    <row r="36" spans="1:13" ht="15.75" thickBot="1" x14ac:dyDescent="0.3">
      <c r="A36" s="5">
        <v>18003</v>
      </c>
      <c r="B36" s="6" t="s">
        <v>92</v>
      </c>
      <c r="C36" s="16">
        <v>10</v>
      </c>
      <c r="D36" s="14">
        <v>62000</v>
      </c>
      <c r="E36" s="149">
        <v>8000</v>
      </c>
      <c r="F36" s="14"/>
      <c r="G36" s="14"/>
      <c r="H36" s="15">
        <v>4671296</v>
      </c>
      <c r="I36" s="11">
        <f>D36+E36+G36+H36+F36</f>
        <v>4741296</v>
      </c>
    </row>
    <row r="37" spans="1:13" ht="15.75" thickBot="1" x14ac:dyDescent="0.3">
      <c r="A37" s="5">
        <v>18163</v>
      </c>
      <c r="B37" s="6" t="s">
        <v>93</v>
      </c>
      <c r="C37" s="113">
        <v>11</v>
      </c>
      <c r="D37" s="14">
        <f>79000+14500</f>
        <v>93500</v>
      </c>
      <c r="E37" s="149">
        <f>910787+50</f>
        <v>910837</v>
      </c>
      <c r="F37" s="14">
        <f>200000+20250</f>
        <v>220250</v>
      </c>
      <c r="G37" s="14"/>
      <c r="H37" s="15"/>
      <c r="I37" s="11">
        <f>D37+E37+G37+H37+F37</f>
        <v>1224587</v>
      </c>
      <c r="J37">
        <v>766546</v>
      </c>
      <c r="K37">
        <v>144291</v>
      </c>
    </row>
    <row r="38" spans="1:13" ht="15.75" thickBot="1" x14ac:dyDescent="0.3">
      <c r="A38" s="5">
        <v>18215</v>
      </c>
      <c r="B38" s="6" t="s">
        <v>13</v>
      </c>
      <c r="C38" s="113">
        <v>20</v>
      </c>
      <c r="D38" s="14">
        <v>147000</v>
      </c>
      <c r="E38" s="149">
        <v>26000</v>
      </c>
      <c r="F38" s="14">
        <v>3000</v>
      </c>
      <c r="G38" s="14"/>
      <c r="H38" s="15"/>
      <c r="I38" s="11">
        <f>D38+E38+G38+H38+F38</f>
        <v>176000</v>
      </c>
    </row>
    <row r="39" spans="1:13" ht="15.75" thickBot="1" x14ac:dyDescent="0.3">
      <c r="A39" s="5">
        <v>19515</v>
      </c>
      <c r="B39" s="6" t="s">
        <v>14</v>
      </c>
      <c r="C39" s="113">
        <v>6</v>
      </c>
      <c r="D39" s="14">
        <v>35700</v>
      </c>
      <c r="E39" s="149">
        <v>1500</v>
      </c>
      <c r="F39" s="14"/>
      <c r="G39" s="14">
        <v>2000</v>
      </c>
      <c r="H39" s="15"/>
      <c r="I39" s="11">
        <f>D39+E39+G39+H39+F39</f>
        <v>39200</v>
      </c>
    </row>
    <row r="40" spans="1:13" ht="15.75" thickBot="1" x14ac:dyDescent="0.3">
      <c r="A40" s="5">
        <v>16903</v>
      </c>
      <c r="B40" s="6" t="s">
        <v>15</v>
      </c>
      <c r="C40" s="114"/>
      <c r="D40" s="14">
        <v>220000</v>
      </c>
      <c r="E40" s="149">
        <v>2000</v>
      </c>
      <c r="F40" s="14"/>
      <c r="G40" s="14"/>
      <c r="H40" s="15"/>
      <c r="I40" s="11">
        <f>D40+E40+G40+H40+F40</f>
        <v>222000</v>
      </c>
    </row>
    <row r="41" spans="1:13" ht="15.75" thickBot="1" x14ac:dyDescent="0.3">
      <c r="A41" s="5">
        <v>47003</v>
      </c>
      <c r="B41" s="6" t="s">
        <v>16</v>
      </c>
      <c r="C41" s="113">
        <v>6</v>
      </c>
      <c r="D41" s="14">
        <f>51800+12000</f>
        <v>63800</v>
      </c>
      <c r="E41" s="149">
        <v>330000</v>
      </c>
      <c r="F41" s="14"/>
      <c r="G41" s="14">
        <f>400000+36000</f>
        <v>436000</v>
      </c>
      <c r="H41" s="15"/>
      <c r="I41" s="11">
        <f t="shared" ref="I41:I45" si="4">D41+E41+G41+H41+F41</f>
        <v>829800</v>
      </c>
      <c r="J41">
        <v>260000</v>
      </c>
      <c r="K41">
        <v>70000</v>
      </c>
    </row>
    <row r="42" spans="1:13" ht="15.75" thickBot="1" x14ac:dyDescent="0.3">
      <c r="A42" s="5">
        <v>48003</v>
      </c>
      <c r="B42" s="6" t="s">
        <v>17</v>
      </c>
      <c r="C42" s="113">
        <v>6</v>
      </c>
      <c r="D42" s="14">
        <v>37700</v>
      </c>
      <c r="E42" s="149">
        <v>1000</v>
      </c>
      <c r="F42" s="14"/>
      <c r="G42" s="14"/>
      <c r="H42" s="15"/>
      <c r="I42" s="11">
        <f t="shared" si="4"/>
        <v>38700</v>
      </c>
    </row>
    <row r="43" spans="1:13" ht="15.75" thickBot="1" x14ac:dyDescent="0.3">
      <c r="A43" s="5">
        <v>65015</v>
      </c>
      <c r="B43" s="6" t="s">
        <v>18</v>
      </c>
      <c r="C43" s="113">
        <v>10</v>
      </c>
      <c r="D43" s="14">
        <v>81500</v>
      </c>
      <c r="E43" s="149">
        <v>2000</v>
      </c>
      <c r="F43" s="14"/>
      <c r="G43" s="14"/>
      <c r="H43" s="15"/>
      <c r="I43" s="11">
        <f t="shared" si="4"/>
        <v>83500</v>
      </c>
    </row>
    <row r="44" spans="1:13" ht="15.75" thickBot="1" x14ac:dyDescent="0.3">
      <c r="A44" s="161">
        <v>66320</v>
      </c>
      <c r="B44" s="162" t="s">
        <v>19</v>
      </c>
      <c r="C44" s="163">
        <v>8</v>
      </c>
      <c r="D44" s="164">
        <f>53400+6000</f>
        <v>59400</v>
      </c>
      <c r="E44" s="149">
        <v>150000</v>
      </c>
      <c r="F44" s="164"/>
      <c r="G44" s="164"/>
      <c r="H44" s="149"/>
      <c r="I44" s="165">
        <f t="shared" si="4"/>
        <v>209400</v>
      </c>
      <c r="J44" s="166">
        <v>59973</v>
      </c>
      <c r="K44" s="166">
        <v>50000</v>
      </c>
      <c r="L44" s="166">
        <f>SUBTOTAL(9,J44:K44)</f>
        <v>109973</v>
      </c>
      <c r="M44" s="167">
        <f>I44-L44</f>
        <v>99427</v>
      </c>
    </row>
    <row r="45" spans="1:13" ht="15.75" thickBot="1" x14ac:dyDescent="0.3">
      <c r="A45" s="5">
        <v>73012</v>
      </c>
      <c r="B45" s="6" t="s">
        <v>20</v>
      </c>
      <c r="C45" s="113">
        <v>5</v>
      </c>
      <c r="D45" s="14">
        <f>32800+6000</f>
        <v>38800</v>
      </c>
      <c r="E45" s="149">
        <v>2000</v>
      </c>
      <c r="F45" s="14"/>
      <c r="G45" s="14">
        <v>40000</v>
      </c>
      <c r="H45" s="15"/>
      <c r="I45" s="11">
        <f t="shared" si="4"/>
        <v>80800</v>
      </c>
    </row>
    <row r="46" spans="1:13" ht="15.75" thickBot="1" x14ac:dyDescent="0.3">
      <c r="A46" s="5">
        <v>73200</v>
      </c>
      <c r="B46" s="6" t="s">
        <v>21</v>
      </c>
      <c r="C46" s="113">
        <v>251</v>
      </c>
      <c r="D46" s="18">
        <f>2261083+40000+100000+80000-20908+193765</f>
        <v>2653940</v>
      </c>
      <c r="E46" s="149">
        <v>696663</v>
      </c>
      <c r="F46" s="14">
        <v>57600</v>
      </c>
      <c r="G46" s="14"/>
      <c r="H46" s="15">
        <v>25000</v>
      </c>
      <c r="I46" s="11">
        <f>D46+E46+G46+H46+F46</f>
        <v>3433203</v>
      </c>
      <c r="J46" s="35">
        <v>3167438</v>
      </c>
    </row>
    <row r="47" spans="1:13" ht="15.75" thickBot="1" x14ac:dyDescent="0.3">
      <c r="A47" s="5">
        <v>75511</v>
      </c>
      <c r="B47" s="6" t="s">
        <v>22</v>
      </c>
      <c r="C47" s="113">
        <v>13</v>
      </c>
      <c r="D47" s="9">
        <v>100600</v>
      </c>
      <c r="E47" s="149">
        <v>11000</v>
      </c>
      <c r="F47" s="14">
        <v>3000</v>
      </c>
      <c r="G47" s="14">
        <v>10000</v>
      </c>
      <c r="H47" s="15"/>
      <c r="I47" s="11">
        <f t="shared" ref="I47:I52" si="5">D47+E47+G47+H47+F47</f>
        <v>124600</v>
      </c>
    </row>
    <row r="48" spans="1:13" ht="15.75" thickBot="1" x14ac:dyDescent="0.3">
      <c r="A48" s="5">
        <v>75512</v>
      </c>
      <c r="B48" s="6" t="s">
        <v>23</v>
      </c>
      <c r="C48" s="113">
        <v>10</v>
      </c>
      <c r="D48" s="14">
        <v>100000</v>
      </c>
      <c r="E48" s="149">
        <v>75000</v>
      </c>
      <c r="F48" s="14">
        <v>10000</v>
      </c>
      <c r="G48" s="14"/>
      <c r="H48" s="15">
        <v>15000</v>
      </c>
      <c r="I48" s="11">
        <f t="shared" si="5"/>
        <v>200000</v>
      </c>
    </row>
    <row r="49" spans="1:10" ht="15.75" thickBot="1" x14ac:dyDescent="0.3">
      <c r="A49" s="5">
        <v>85003</v>
      </c>
      <c r="B49" s="6" t="s">
        <v>24</v>
      </c>
      <c r="C49" s="113">
        <v>20</v>
      </c>
      <c r="D49" s="14">
        <v>120000</v>
      </c>
      <c r="E49" s="149">
        <v>80000</v>
      </c>
      <c r="F49" s="14">
        <v>30000</v>
      </c>
      <c r="G49" s="14">
        <v>250000</v>
      </c>
      <c r="H49" s="15">
        <v>1760000</v>
      </c>
      <c r="I49" s="11">
        <f t="shared" si="5"/>
        <v>2240000</v>
      </c>
    </row>
    <row r="50" spans="1:10" ht="15.75" thickBot="1" x14ac:dyDescent="0.3">
      <c r="A50" s="5">
        <v>92015</v>
      </c>
      <c r="B50" s="6" t="s">
        <v>25</v>
      </c>
      <c r="C50" s="113">
        <v>9</v>
      </c>
      <c r="D50" s="14">
        <v>60100</v>
      </c>
      <c r="E50" s="149">
        <v>20000</v>
      </c>
      <c r="F50" s="14"/>
      <c r="G50" s="14">
        <f>140000+20000</f>
        <v>160000</v>
      </c>
      <c r="H50" s="15"/>
      <c r="I50" s="11">
        <f t="shared" si="5"/>
        <v>240100</v>
      </c>
    </row>
    <row r="51" spans="1:10" ht="15.75" thickBot="1" x14ac:dyDescent="0.3">
      <c r="A51" s="5">
        <v>92250</v>
      </c>
      <c r="B51" s="20" t="s">
        <v>26</v>
      </c>
      <c r="C51" s="113">
        <v>75</v>
      </c>
      <c r="D51" s="18">
        <f>670938+49903+15000+3000+100000</f>
        <v>838841</v>
      </c>
      <c r="E51" s="149">
        <v>190000</v>
      </c>
      <c r="F51" s="14">
        <v>31000</v>
      </c>
      <c r="G51" s="14"/>
      <c r="H51" s="15">
        <v>510000</v>
      </c>
      <c r="I51" s="11">
        <f t="shared" si="5"/>
        <v>1569841</v>
      </c>
      <c r="J51" s="35">
        <v>9102659</v>
      </c>
    </row>
    <row r="52" spans="1:10" ht="15.75" thickBot="1" x14ac:dyDescent="0.3">
      <c r="A52" s="5">
        <v>93060</v>
      </c>
      <c r="B52" s="21" t="s">
        <v>27</v>
      </c>
      <c r="C52" s="113">
        <v>797</v>
      </c>
      <c r="D52" s="9">
        <f>6126000+80000+200000</f>
        <v>6406000</v>
      </c>
      <c r="E52" s="149">
        <f>712000+75220</f>
        <v>787220</v>
      </c>
      <c r="F52" s="14">
        <v>59400</v>
      </c>
      <c r="G52" s="14"/>
      <c r="H52" s="15">
        <v>170000</v>
      </c>
      <c r="I52" s="11">
        <f t="shared" si="5"/>
        <v>7422620</v>
      </c>
    </row>
    <row r="53" spans="1:10" ht="15.75" thickBot="1" x14ac:dyDescent="0.3">
      <c r="A53" s="5">
        <v>94260</v>
      </c>
      <c r="B53" s="6" t="s">
        <v>28</v>
      </c>
      <c r="C53" s="113">
        <v>190</v>
      </c>
      <c r="D53" s="14">
        <f>1523000+2000+50000</f>
        <v>1575000</v>
      </c>
      <c r="E53" s="149">
        <v>260000</v>
      </c>
      <c r="F53" s="14">
        <v>15000</v>
      </c>
      <c r="G53" s="14"/>
      <c r="H53" s="15"/>
      <c r="I53" s="11">
        <f>D53+E53+G53+H53+F53</f>
        <v>1850000</v>
      </c>
    </row>
    <row r="54" spans="1:10" ht="16.5" thickBot="1" x14ac:dyDescent="0.3">
      <c r="A54" s="22"/>
      <c r="B54" s="23" t="s">
        <v>29</v>
      </c>
      <c r="C54" s="71">
        <f t="shared" ref="C54" si="6">SUM(C31:C53)</f>
        <v>1543</v>
      </c>
      <c r="D54" s="25">
        <f t="shared" ref="D54:H54" si="7">SUM(D31:D53)</f>
        <v>13482076</v>
      </c>
      <c r="E54" s="154">
        <f t="shared" si="7"/>
        <v>3836220</v>
      </c>
      <c r="F54" s="25">
        <f t="shared" si="7"/>
        <v>470250</v>
      </c>
      <c r="G54" s="25">
        <f t="shared" si="7"/>
        <v>1176000</v>
      </c>
      <c r="H54" s="26">
        <f t="shared" si="7"/>
        <v>7151296</v>
      </c>
      <c r="I54" s="46">
        <f>D54+E54+G54+H54+F54</f>
        <v>26115842</v>
      </c>
      <c r="J54" s="28">
        <v>26115843</v>
      </c>
    </row>
    <row r="55" spans="1:10" ht="16.5" thickBot="1" x14ac:dyDescent="0.3">
      <c r="C55" s="72">
        <v>1543</v>
      </c>
      <c r="D55" s="44">
        <v>13482076</v>
      </c>
      <c r="E55" s="155">
        <v>3836220</v>
      </c>
      <c r="F55" s="44">
        <v>470250</v>
      </c>
      <c r="G55" s="19">
        <v>1176000</v>
      </c>
      <c r="H55" s="19">
        <v>7151296</v>
      </c>
      <c r="I55" s="28">
        <f>I54-J54</f>
        <v>-1</v>
      </c>
    </row>
    <row r="56" spans="1:10" ht="15.75" thickBot="1" x14ac:dyDescent="0.3">
      <c r="C56" s="86">
        <f t="shared" ref="C56:H56" si="8">C54-C55</f>
        <v>0</v>
      </c>
      <c r="D56" s="44">
        <f t="shared" si="8"/>
        <v>0</v>
      </c>
      <c r="E56" s="156">
        <f t="shared" si="8"/>
        <v>0</v>
      </c>
      <c r="F56" s="44">
        <f t="shared" si="8"/>
        <v>0</v>
      </c>
      <c r="G56" s="44">
        <f t="shared" si="8"/>
        <v>0</v>
      </c>
      <c r="H56" s="44">
        <f t="shared" si="8"/>
        <v>0</v>
      </c>
      <c r="I56" s="44"/>
    </row>
    <row r="57" spans="1:10" ht="27" thickBot="1" x14ac:dyDescent="0.3">
      <c r="A57" s="1" t="s">
        <v>0</v>
      </c>
      <c r="B57" s="2" t="s">
        <v>1</v>
      </c>
      <c r="C57" s="2" t="s">
        <v>101</v>
      </c>
      <c r="D57" s="3" t="s">
        <v>2</v>
      </c>
      <c r="E57" s="147" t="s">
        <v>3</v>
      </c>
      <c r="F57" s="4" t="s">
        <v>4</v>
      </c>
      <c r="G57" s="4" t="s">
        <v>5</v>
      </c>
      <c r="H57" s="4" t="s">
        <v>6</v>
      </c>
      <c r="I57" s="4" t="s">
        <v>7</v>
      </c>
    </row>
    <row r="58" spans="1:10" ht="15.75" thickBot="1" x14ac:dyDescent="0.3">
      <c r="A58" s="5">
        <v>16003</v>
      </c>
      <c r="B58" s="6" t="s">
        <v>8</v>
      </c>
      <c r="C58" s="7">
        <v>26</v>
      </c>
      <c r="D58" s="8">
        <v>240570</v>
      </c>
      <c r="E58" s="148">
        <v>10000</v>
      </c>
      <c r="F58" s="9"/>
      <c r="G58" s="9">
        <v>198000</v>
      </c>
      <c r="H58" s="10">
        <v>0</v>
      </c>
      <c r="I58" s="11">
        <f>D58+E58+G58+H58+F58</f>
        <v>448570</v>
      </c>
    </row>
    <row r="59" spans="1:10" ht="15.75" thickBot="1" x14ac:dyDescent="0.3">
      <c r="A59" s="5">
        <v>16303</v>
      </c>
      <c r="B59" s="6" t="s">
        <v>9</v>
      </c>
      <c r="C59" s="12">
        <v>33</v>
      </c>
      <c r="D59" s="13">
        <v>235595</v>
      </c>
      <c r="E59" s="149">
        <v>263000</v>
      </c>
      <c r="F59" s="14">
        <v>41000</v>
      </c>
      <c r="G59" s="14">
        <v>80000</v>
      </c>
      <c r="H59" s="15">
        <v>0</v>
      </c>
      <c r="I59" s="11">
        <f t="shared" ref="I59:I62" si="9">D59+E59+G59+H59+F59</f>
        <v>619595</v>
      </c>
    </row>
    <row r="60" spans="1:10" ht="15.75" thickBot="1" x14ac:dyDescent="0.3">
      <c r="A60" s="5">
        <v>16605</v>
      </c>
      <c r="B60" s="6" t="s">
        <v>10</v>
      </c>
      <c r="C60" s="16">
        <v>10</v>
      </c>
      <c r="D60" s="17">
        <v>94100</v>
      </c>
      <c r="E60" s="150">
        <v>5000</v>
      </c>
      <c r="F60" s="14"/>
      <c r="G60" s="14"/>
      <c r="H60" s="15"/>
      <c r="I60" s="11">
        <f t="shared" si="9"/>
        <v>99100</v>
      </c>
    </row>
    <row r="61" spans="1:10" ht="15.75" thickBot="1" x14ac:dyDescent="0.3">
      <c r="A61" s="5">
        <v>16715</v>
      </c>
      <c r="B61" s="6" t="s">
        <v>11</v>
      </c>
      <c r="C61" s="16">
        <v>7</v>
      </c>
      <c r="D61" s="9">
        <v>57430</v>
      </c>
      <c r="E61" s="149">
        <v>2000</v>
      </c>
      <c r="F61" s="14"/>
      <c r="G61" s="14"/>
      <c r="H61" s="15"/>
      <c r="I61" s="11">
        <f t="shared" si="9"/>
        <v>59430</v>
      </c>
    </row>
    <row r="62" spans="1:10" ht="15.75" thickBot="1" x14ac:dyDescent="0.3">
      <c r="A62" s="5">
        <v>17503</v>
      </c>
      <c r="B62" s="6" t="s">
        <v>12</v>
      </c>
      <c r="C62" s="16">
        <v>20</v>
      </c>
      <c r="D62" s="14">
        <v>160500</v>
      </c>
      <c r="E62" s="149">
        <v>3000</v>
      </c>
      <c r="F62" s="14"/>
      <c r="G62" s="14"/>
      <c r="H62" s="15"/>
      <c r="I62" s="11">
        <f t="shared" si="9"/>
        <v>163500</v>
      </c>
    </row>
    <row r="63" spans="1:10" ht="15.75" thickBot="1" x14ac:dyDescent="0.3">
      <c r="A63" s="5">
        <v>18003</v>
      </c>
      <c r="B63" s="6" t="s">
        <v>92</v>
      </c>
      <c r="C63" s="16">
        <v>10</v>
      </c>
      <c r="D63" s="14">
        <v>62000</v>
      </c>
      <c r="E63" s="149">
        <v>8000</v>
      </c>
      <c r="F63" s="14"/>
      <c r="G63" s="14"/>
      <c r="H63" s="15">
        <v>5896750</v>
      </c>
      <c r="I63" s="11">
        <f>D63+E63+G63+H63+F63</f>
        <v>5966750</v>
      </c>
    </row>
    <row r="64" spans="1:10" ht="15.75" thickBot="1" x14ac:dyDescent="0.3">
      <c r="A64" s="5">
        <v>18163</v>
      </c>
      <c r="B64" s="6" t="s">
        <v>93</v>
      </c>
      <c r="C64" s="113">
        <v>11</v>
      </c>
      <c r="D64" s="14">
        <f>79000+14500</f>
        <v>93500</v>
      </c>
      <c r="E64" s="149">
        <f>910787+50</f>
        <v>910837</v>
      </c>
      <c r="F64" s="14">
        <f>200000+20250+23513</f>
        <v>243763</v>
      </c>
      <c r="G64" s="14"/>
      <c r="H64" s="15"/>
      <c r="I64" s="11">
        <f>D64+E64+G64+H64+F64</f>
        <v>1248100</v>
      </c>
      <c r="J64">
        <v>80000</v>
      </c>
    </row>
    <row r="65" spans="1:11" ht="15.75" thickBot="1" x14ac:dyDescent="0.3">
      <c r="A65" s="5">
        <v>18215</v>
      </c>
      <c r="B65" s="6" t="s">
        <v>13</v>
      </c>
      <c r="C65" s="113">
        <v>20</v>
      </c>
      <c r="D65" s="14">
        <v>147000</v>
      </c>
      <c r="E65" s="149">
        <v>26000</v>
      </c>
      <c r="F65" s="14">
        <v>3000</v>
      </c>
      <c r="G65" s="14"/>
      <c r="H65" s="15"/>
      <c r="I65" s="11">
        <f>D65+E65+G65+H65+F65</f>
        <v>176000</v>
      </c>
    </row>
    <row r="66" spans="1:11" ht="15.75" thickBot="1" x14ac:dyDescent="0.3">
      <c r="A66" s="5">
        <v>19515</v>
      </c>
      <c r="B66" s="6" t="s">
        <v>14</v>
      </c>
      <c r="C66" s="113">
        <v>6</v>
      </c>
      <c r="D66" s="14">
        <v>35700</v>
      </c>
      <c r="E66" s="149">
        <v>1500</v>
      </c>
      <c r="F66" s="14"/>
      <c r="G66" s="14">
        <v>2000</v>
      </c>
      <c r="H66" s="15"/>
      <c r="I66" s="11">
        <f>D66+E66+G66+H66+F66</f>
        <v>39200</v>
      </c>
    </row>
    <row r="67" spans="1:11" ht="15.75" thickBot="1" x14ac:dyDescent="0.3">
      <c r="A67" s="5">
        <v>16903</v>
      </c>
      <c r="B67" s="6" t="s">
        <v>15</v>
      </c>
      <c r="C67" s="114"/>
      <c r="D67" s="14">
        <v>220000</v>
      </c>
      <c r="E67" s="149">
        <v>2000</v>
      </c>
      <c r="F67" s="14"/>
      <c r="G67" s="14"/>
      <c r="H67" s="15"/>
      <c r="I67" s="11">
        <f>D67+E67+G67+H67+F67</f>
        <v>222000</v>
      </c>
    </row>
    <row r="68" spans="1:11" ht="15.75" thickBot="1" x14ac:dyDescent="0.3">
      <c r="A68" s="5">
        <v>47003</v>
      </c>
      <c r="B68" s="6" t="s">
        <v>16</v>
      </c>
      <c r="C68" s="113">
        <v>6</v>
      </c>
      <c r="D68" s="14">
        <f>51800+12000</f>
        <v>63800</v>
      </c>
      <c r="E68" s="149">
        <v>330000</v>
      </c>
      <c r="F68" s="14"/>
      <c r="G68" s="14">
        <f>400000+150080-30000</f>
        <v>520080</v>
      </c>
      <c r="H68" s="15"/>
      <c r="I68" s="11">
        <f t="shared" ref="I68:I72" si="10">D68+E68+G68+H68+F68</f>
        <v>913880</v>
      </c>
      <c r="J68">
        <v>214512</v>
      </c>
      <c r="K68">
        <v>115488</v>
      </c>
    </row>
    <row r="69" spans="1:11" ht="15.75" thickBot="1" x14ac:dyDescent="0.3">
      <c r="A69" s="5">
        <v>48003</v>
      </c>
      <c r="B69" s="6" t="s">
        <v>17</v>
      </c>
      <c r="C69" s="113">
        <v>6</v>
      </c>
      <c r="D69" s="14">
        <v>37700</v>
      </c>
      <c r="E69" s="149">
        <v>1000</v>
      </c>
      <c r="F69" s="14"/>
      <c r="G69" s="14"/>
      <c r="H69" s="15"/>
      <c r="I69" s="11">
        <f t="shared" si="10"/>
        <v>38700</v>
      </c>
    </row>
    <row r="70" spans="1:11" ht="15.75" thickBot="1" x14ac:dyDescent="0.3">
      <c r="A70" s="5">
        <v>65015</v>
      </c>
      <c r="B70" s="6" t="s">
        <v>18</v>
      </c>
      <c r="C70" s="113">
        <v>10</v>
      </c>
      <c r="D70" s="14">
        <v>81500</v>
      </c>
      <c r="E70" s="149">
        <v>2000</v>
      </c>
      <c r="F70" s="14"/>
      <c r="G70" s="14"/>
      <c r="H70" s="15"/>
      <c r="I70" s="11">
        <f t="shared" si="10"/>
        <v>83500</v>
      </c>
    </row>
    <row r="71" spans="1:11" ht="15.75" thickBot="1" x14ac:dyDescent="0.3">
      <c r="A71" s="161">
        <v>66320</v>
      </c>
      <c r="B71" s="162" t="s">
        <v>19</v>
      </c>
      <c r="C71" s="163">
        <v>8</v>
      </c>
      <c r="D71" s="164">
        <f>53400+6000</f>
        <v>59400</v>
      </c>
      <c r="E71" s="149">
        <v>150000</v>
      </c>
      <c r="F71" s="164"/>
      <c r="G71" s="164"/>
      <c r="H71" s="149"/>
      <c r="I71" s="165">
        <f t="shared" si="10"/>
        <v>209400</v>
      </c>
    </row>
    <row r="72" spans="1:11" ht="15.75" thickBot="1" x14ac:dyDescent="0.3">
      <c r="A72" s="5">
        <v>73012</v>
      </c>
      <c r="B72" s="6" t="s">
        <v>20</v>
      </c>
      <c r="C72" s="113">
        <v>5</v>
      </c>
      <c r="D72" s="14">
        <f>32800+6000</f>
        <v>38800</v>
      </c>
      <c r="E72" s="149">
        <v>2000</v>
      </c>
      <c r="F72" s="14"/>
      <c r="G72" s="14">
        <v>40000</v>
      </c>
      <c r="H72" s="15"/>
      <c r="I72" s="11">
        <f t="shared" si="10"/>
        <v>80800</v>
      </c>
    </row>
    <row r="73" spans="1:11" ht="15.75" thickBot="1" x14ac:dyDescent="0.3">
      <c r="A73" s="5">
        <v>73200</v>
      </c>
      <c r="B73" s="6" t="s">
        <v>21</v>
      </c>
      <c r="C73" s="113">
        <v>251</v>
      </c>
      <c r="D73" s="18">
        <f>2261083+40000+100000+80000-20908+193765+200000</f>
        <v>2853940</v>
      </c>
      <c r="E73" s="149">
        <v>696663</v>
      </c>
      <c r="F73" s="14">
        <v>57600</v>
      </c>
      <c r="G73" s="14"/>
      <c r="H73" s="15"/>
      <c r="I73" s="11">
        <f>D73+E73+G73+H73+F73</f>
        <v>3608203</v>
      </c>
      <c r="J73" s="35">
        <v>3318208</v>
      </c>
    </row>
    <row r="74" spans="1:11" ht="15.75" thickBot="1" x14ac:dyDescent="0.3">
      <c r="A74" s="5">
        <v>75511</v>
      </c>
      <c r="B74" s="6" t="s">
        <v>22</v>
      </c>
      <c r="C74" s="113">
        <v>13</v>
      </c>
      <c r="D74" s="9">
        <v>100600</v>
      </c>
      <c r="E74" s="149">
        <v>11000</v>
      </c>
      <c r="F74" s="14">
        <v>3000</v>
      </c>
      <c r="G74" s="14">
        <v>10000</v>
      </c>
      <c r="H74" s="15"/>
      <c r="I74" s="11">
        <f t="shared" ref="I74:I79" si="11">D74+E74+G74+H74+F74</f>
        <v>124600</v>
      </c>
    </row>
    <row r="75" spans="1:11" ht="15.75" thickBot="1" x14ac:dyDescent="0.3">
      <c r="A75" s="5">
        <v>75512</v>
      </c>
      <c r="B75" s="6" t="s">
        <v>23</v>
      </c>
      <c r="C75" s="113">
        <v>10</v>
      </c>
      <c r="D75" s="14">
        <v>100000</v>
      </c>
      <c r="E75" s="149">
        <v>75000</v>
      </c>
      <c r="F75" s="14">
        <v>10000</v>
      </c>
      <c r="G75" s="14"/>
      <c r="H75" s="15">
        <v>15000</v>
      </c>
      <c r="I75" s="11">
        <f t="shared" si="11"/>
        <v>200000</v>
      </c>
    </row>
    <row r="76" spans="1:11" ht="15.75" thickBot="1" x14ac:dyDescent="0.3">
      <c r="A76" s="5">
        <v>85003</v>
      </c>
      <c r="B76" s="6" t="s">
        <v>24</v>
      </c>
      <c r="C76" s="113">
        <v>20</v>
      </c>
      <c r="D76" s="14">
        <v>120000</v>
      </c>
      <c r="E76" s="149">
        <v>80000</v>
      </c>
      <c r="F76" s="14">
        <v>30000</v>
      </c>
      <c r="G76" s="14">
        <v>250000</v>
      </c>
      <c r="H76" s="15">
        <v>420000</v>
      </c>
      <c r="I76" s="11">
        <f t="shared" si="11"/>
        <v>900000</v>
      </c>
    </row>
    <row r="77" spans="1:11" ht="15.75" thickBot="1" x14ac:dyDescent="0.3">
      <c r="A77" s="5">
        <v>92015</v>
      </c>
      <c r="B77" s="6" t="s">
        <v>25</v>
      </c>
      <c r="C77" s="113">
        <v>9</v>
      </c>
      <c r="D77" s="14">
        <v>60100</v>
      </c>
      <c r="E77" s="149">
        <v>20000</v>
      </c>
      <c r="F77" s="14"/>
      <c r="G77" s="14">
        <v>170000</v>
      </c>
      <c r="H77" s="15"/>
      <c r="I77" s="11">
        <f t="shared" si="11"/>
        <v>250100</v>
      </c>
    </row>
    <row r="78" spans="1:11" ht="15.75" thickBot="1" x14ac:dyDescent="0.3">
      <c r="A78" s="5">
        <v>92250</v>
      </c>
      <c r="B78" s="20" t="s">
        <v>26</v>
      </c>
      <c r="C78" s="113">
        <v>75</v>
      </c>
      <c r="D78" s="18">
        <f>670938+49903+15000+3000+100000+200000</f>
        <v>1038841</v>
      </c>
      <c r="E78" s="149">
        <v>190000</v>
      </c>
      <c r="F78" s="14">
        <v>31000</v>
      </c>
      <c r="G78" s="14"/>
      <c r="H78" s="15">
        <v>800000</v>
      </c>
      <c r="I78" s="11">
        <f t="shared" si="11"/>
        <v>2059841</v>
      </c>
      <c r="J78" s="35">
        <v>9375739</v>
      </c>
    </row>
    <row r="79" spans="1:11" ht="15.75" thickBot="1" x14ac:dyDescent="0.3">
      <c r="A79" s="5">
        <v>93060</v>
      </c>
      <c r="B79" s="21" t="s">
        <v>27</v>
      </c>
      <c r="C79" s="113">
        <v>797</v>
      </c>
      <c r="D79" s="9">
        <f>6126000+80000+200000+314550</f>
        <v>6720550</v>
      </c>
      <c r="E79" s="149">
        <f>712000+75220+76724</f>
        <v>863944</v>
      </c>
      <c r="F79" s="14">
        <v>59400</v>
      </c>
      <c r="G79" s="14"/>
      <c r="H79" s="15">
        <v>390000</v>
      </c>
      <c r="I79" s="11">
        <f t="shared" si="11"/>
        <v>8033894</v>
      </c>
    </row>
    <row r="80" spans="1:11" ht="15.75" thickBot="1" x14ac:dyDescent="0.3">
      <c r="A80" s="5">
        <v>94260</v>
      </c>
      <c r="B80" s="6" t="s">
        <v>28</v>
      </c>
      <c r="C80" s="113">
        <v>190</v>
      </c>
      <c r="D80" s="14">
        <f>1523000+2000+50000</f>
        <v>1575000</v>
      </c>
      <c r="E80" s="149">
        <v>260000</v>
      </c>
      <c r="F80" s="14">
        <v>15000</v>
      </c>
      <c r="G80" s="14"/>
      <c r="H80" s="15"/>
      <c r="I80" s="11">
        <f>D80+E80+G80+H80+F80</f>
        <v>1850000</v>
      </c>
    </row>
    <row r="81" spans="1:11" ht="16.5" thickBot="1" x14ac:dyDescent="0.3">
      <c r="A81" s="22"/>
      <c r="B81" s="23" t="s">
        <v>29</v>
      </c>
      <c r="C81" s="24">
        <f>SUM(C58:C80)</f>
        <v>1543</v>
      </c>
      <c r="D81" s="25">
        <f>SUM(D58:D80)</f>
        <v>14196626</v>
      </c>
      <c r="E81" s="154">
        <f>SUM(E58:E80)</f>
        <v>3912944</v>
      </c>
      <c r="F81" s="25">
        <f t="shared" ref="F81:G81" si="12">SUM(F58:F80)</f>
        <v>493763</v>
      </c>
      <c r="G81" s="25">
        <f t="shared" si="12"/>
        <v>1270080</v>
      </c>
      <c r="H81" s="26">
        <f>SUM(H58:H80)</f>
        <v>7521750</v>
      </c>
      <c r="I81" s="46">
        <f>D81+E81+G81+H81+F81</f>
        <v>27395163</v>
      </c>
      <c r="J81" s="28">
        <v>27395164</v>
      </c>
    </row>
    <row r="82" spans="1:11" x14ac:dyDescent="0.25">
      <c r="C82" s="72">
        <v>1543</v>
      </c>
      <c r="D82" s="45">
        <v>14196626</v>
      </c>
      <c r="E82" s="157">
        <v>3912944</v>
      </c>
      <c r="F82" s="45">
        <v>493763</v>
      </c>
      <c r="G82" s="19">
        <v>1270080</v>
      </c>
      <c r="H82" s="19">
        <v>7521750</v>
      </c>
      <c r="I82" s="19">
        <f>I81-J81</f>
        <v>-1</v>
      </c>
    </row>
    <row r="83" spans="1:11" x14ac:dyDescent="0.25">
      <c r="C83" s="86">
        <f t="shared" ref="C83:H83" si="13">C81-C82</f>
        <v>0</v>
      </c>
      <c r="D83" s="19">
        <f t="shared" si="13"/>
        <v>0</v>
      </c>
      <c r="E83" s="153">
        <f t="shared" si="13"/>
        <v>0</v>
      </c>
      <c r="F83" s="19">
        <f t="shared" si="13"/>
        <v>0</v>
      </c>
      <c r="G83" s="19">
        <f t="shared" si="13"/>
        <v>0</v>
      </c>
      <c r="H83" s="19">
        <f t="shared" si="13"/>
        <v>0</v>
      </c>
      <c r="I83" s="19"/>
    </row>
    <row r="86" spans="1:11" x14ac:dyDescent="0.25">
      <c r="J86">
        <v>832000</v>
      </c>
      <c r="K86">
        <v>110837</v>
      </c>
    </row>
    <row r="89" spans="1:11" x14ac:dyDescent="0.25">
      <c r="J89">
        <f>J9-J86</f>
        <v>-32000</v>
      </c>
    </row>
    <row r="95" spans="1:11" x14ac:dyDescent="0.25">
      <c r="G95">
        <v>59937</v>
      </c>
    </row>
    <row r="96" spans="1:11" ht="15.75" thickBot="1" x14ac:dyDescent="0.3"/>
    <row r="97" spans="1:12" ht="27" thickBot="1" x14ac:dyDescent="0.3">
      <c r="A97" s="1" t="s">
        <v>0</v>
      </c>
      <c r="B97" s="2" t="s">
        <v>1</v>
      </c>
      <c r="C97" s="2" t="s">
        <v>90</v>
      </c>
      <c r="D97" s="3" t="s">
        <v>2</v>
      </c>
      <c r="E97" s="147" t="s">
        <v>3</v>
      </c>
      <c r="F97" s="4" t="s">
        <v>4</v>
      </c>
      <c r="G97" s="4" t="s">
        <v>5</v>
      </c>
      <c r="H97" s="4" t="s">
        <v>6</v>
      </c>
      <c r="I97" s="4" t="s">
        <v>7</v>
      </c>
    </row>
    <row r="98" spans="1:12" x14ac:dyDescent="0.25">
      <c r="A98" s="66">
        <v>18163</v>
      </c>
      <c r="B98" s="66" t="s">
        <v>93</v>
      </c>
      <c r="C98" s="66">
        <v>11</v>
      </c>
      <c r="D98" s="66">
        <v>93500</v>
      </c>
      <c r="E98" s="168">
        <v>910837</v>
      </c>
      <c r="F98" s="66">
        <v>200000</v>
      </c>
      <c r="G98" s="66"/>
      <c r="H98" s="66"/>
      <c r="I98" s="169">
        <v>1204337</v>
      </c>
    </row>
    <row r="99" spans="1:12" x14ac:dyDescent="0.25">
      <c r="A99" s="66">
        <v>18163</v>
      </c>
      <c r="B99" s="66" t="s">
        <v>93</v>
      </c>
      <c r="C99" s="66">
        <v>11</v>
      </c>
      <c r="D99" s="66">
        <v>93500</v>
      </c>
      <c r="E99" s="168">
        <v>910837</v>
      </c>
      <c r="F99" s="66">
        <v>220250</v>
      </c>
      <c r="G99" s="66"/>
      <c r="H99" s="66"/>
      <c r="I99" s="169">
        <v>1224587</v>
      </c>
    </row>
    <row r="100" spans="1:12" x14ac:dyDescent="0.25">
      <c r="A100" s="66">
        <v>18163</v>
      </c>
      <c r="B100" s="66" t="s">
        <v>93</v>
      </c>
      <c r="C100" s="66">
        <v>11</v>
      </c>
      <c r="D100" s="66">
        <v>93500</v>
      </c>
      <c r="E100" s="168">
        <v>910837</v>
      </c>
      <c r="F100" s="66">
        <v>243763</v>
      </c>
      <c r="G100" s="66"/>
      <c r="H100" s="66"/>
      <c r="I100" s="169">
        <v>1248100</v>
      </c>
    </row>
    <row r="101" spans="1:12" x14ac:dyDescent="0.25">
      <c r="A101" s="66"/>
      <c r="B101" s="66"/>
      <c r="C101" s="66"/>
      <c r="D101" s="66"/>
      <c r="E101" s="168"/>
      <c r="F101" s="66"/>
      <c r="G101" s="66"/>
      <c r="H101" s="66"/>
      <c r="I101" s="169"/>
    </row>
    <row r="102" spans="1:12" x14ac:dyDescent="0.25">
      <c r="A102" s="66">
        <v>66320</v>
      </c>
      <c r="B102" s="66" t="s">
        <v>19</v>
      </c>
      <c r="C102" s="66">
        <v>8</v>
      </c>
      <c r="D102" s="66">
        <v>59400</v>
      </c>
      <c r="E102" s="168">
        <v>150000</v>
      </c>
      <c r="F102" s="66"/>
      <c r="G102" s="66"/>
      <c r="H102" s="66"/>
      <c r="I102" s="169">
        <v>209400</v>
      </c>
    </row>
    <row r="103" spans="1:12" x14ac:dyDescent="0.25">
      <c r="A103" s="66">
        <v>66320</v>
      </c>
      <c r="B103" s="66" t="s">
        <v>19</v>
      </c>
      <c r="C103" s="66">
        <v>8</v>
      </c>
      <c r="D103" s="66">
        <v>59400</v>
      </c>
      <c r="E103" s="168">
        <v>150000</v>
      </c>
      <c r="F103" s="66"/>
      <c r="G103" s="66"/>
      <c r="H103" s="66"/>
      <c r="I103" s="169">
        <v>209400</v>
      </c>
    </row>
    <row r="104" spans="1:12" x14ac:dyDescent="0.25">
      <c r="A104" s="66">
        <v>66320</v>
      </c>
      <c r="B104" s="66" t="s">
        <v>19</v>
      </c>
      <c r="C104" s="66">
        <v>8</v>
      </c>
      <c r="D104" s="66">
        <v>59400</v>
      </c>
      <c r="E104" s="168">
        <v>150000</v>
      </c>
      <c r="F104" s="66"/>
      <c r="G104" s="66"/>
      <c r="H104" s="66"/>
      <c r="I104" s="169">
        <v>209400</v>
      </c>
    </row>
    <row r="106" spans="1:12" x14ac:dyDescent="0.25">
      <c r="K106" s="172">
        <v>22693910</v>
      </c>
      <c r="L106" s="170">
        <v>10223813</v>
      </c>
    </row>
    <row r="107" spans="1:12" x14ac:dyDescent="0.25">
      <c r="K107" s="170">
        <v>3421933</v>
      </c>
      <c r="L107" s="170">
        <v>9101649</v>
      </c>
    </row>
    <row r="108" spans="1:12" x14ac:dyDescent="0.25">
      <c r="K108" s="170">
        <f>SUBTOTAL(9,K106:K107)</f>
        <v>26115843</v>
      </c>
      <c r="L108" s="170">
        <v>3167438</v>
      </c>
    </row>
    <row r="109" spans="1:12" x14ac:dyDescent="0.25">
      <c r="L109" s="170">
        <v>200000</v>
      </c>
    </row>
    <row r="110" spans="1:12" x14ac:dyDescent="0.25">
      <c r="G110">
        <v>10319205.199999999</v>
      </c>
      <c r="H110">
        <v>10223813</v>
      </c>
      <c r="I110">
        <f>H110-G110</f>
        <v>-95392.199999999255</v>
      </c>
      <c r="L110" s="172">
        <f>SUBTOTAL(9,L106:L109)</f>
        <v>22692900</v>
      </c>
    </row>
    <row r="111" spans="1:12" x14ac:dyDescent="0.25">
      <c r="L111" s="173">
        <f>K106</f>
        <v>22693910</v>
      </c>
    </row>
    <row r="112" spans="1:12" x14ac:dyDescent="0.25">
      <c r="L112" s="171">
        <f>L110-L111</f>
        <v>-1010</v>
      </c>
    </row>
  </sheetData>
  <pageMargins left="0" right="0" top="0" bottom="0" header="0.3" footer="0.3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2" sqref="B22"/>
    </sheetView>
  </sheetViews>
  <sheetFormatPr defaultRowHeight="15" x14ac:dyDescent="0.25"/>
  <cols>
    <col min="1" max="1" width="49.5703125" customWidth="1"/>
    <col min="2" max="3" width="17.7109375" customWidth="1"/>
    <col min="4" max="4" width="17.5703125" customWidth="1"/>
    <col min="6" max="6" width="14.7109375" customWidth="1"/>
    <col min="7" max="7" width="14.42578125" customWidth="1"/>
    <col min="8" max="8" width="14.5703125" customWidth="1"/>
  </cols>
  <sheetData>
    <row r="1" spans="1:7" ht="15.75" x14ac:dyDescent="0.25">
      <c r="B1" s="49"/>
      <c r="C1" s="48"/>
      <c r="D1" s="48"/>
    </row>
    <row r="2" spans="1:7" ht="15.75" x14ac:dyDescent="0.25">
      <c r="A2" s="52" t="s">
        <v>30</v>
      </c>
      <c r="B2" s="53" t="s">
        <v>31</v>
      </c>
      <c r="C2" s="53" t="s">
        <v>91</v>
      </c>
      <c r="D2" s="53" t="s">
        <v>95</v>
      </c>
    </row>
    <row r="3" spans="1:7" ht="15.75" thickBot="1" x14ac:dyDescent="0.3">
      <c r="A3" s="50" t="s">
        <v>32</v>
      </c>
      <c r="B3" s="54">
        <v>9661940</v>
      </c>
      <c r="C3" s="54">
        <v>10223813</v>
      </c>
      <c r="D3" s="54">
        <v>10795933</v>
      </c>
    </row>
    <row r="4" spans="1:7" ht="15.75" thickBot="1" x14ac:dyDescent="0.3">
      <c r="A4" s="50" t="s">
        <v>33</v>
      </c>
      <c r="B4" s="35">
        <v>8837533</v>
      </c>
      <c r="C4" s="35">
        <v>9102659</v>
      </c>
      <c r="D4" s="35">
        <v>9375739</v>
      </c>
    </row>
    <row r="5" spans="1:7" ht="15.75" thickBot="1" x14ac:dyDescent="0.3">
      <c r="A5" s="50" t="s">
        <v>34</v>
      </c>
      <c r="B5" s="35">
        <v>3023518</v>
      </c>
      <c r="C5" s="35">
        <v>3167438</v>
      </c>
      <c r="D5" s="35">
        <v>3318208</v>
      </c>
      <c r="F5" s="19"/>
      <c r="G5" s="19"/>
    </row>
    <row r="6" spans="1:7" ht="15.75" thickBot="1" x14ac:dyDescent="0.3">
      <c r="A6" s="50" t="s">
        <v>35</v>
      </c>
      <c r="B6" s="35">
        <v>3174047</v>
      </c>
      <c r="C6" s="35">
        <v>3421933</v>
      </c>
      <c r="D6" s="35">
        <v>3675284</v>
      </c>
      <c r="F6" s="19"/>
      <c r="G6" s="19"/>
    </row>
    <row r="7" spans="1:7" ht="15.75" thickBot="1" x14ac:dyDescent="0.3">
      <c r="A7" s="50" t="s">
        <v>36</v>
      </c>
      <c r="B7" s="35">
        <v>200000</v>
      </c>
      <c r="C7" s="35">
        <v>200000</v>
      </c>
      <c r="D7" s="35">
        <v>230000</v>
      </c>
      <c r="G7" s="19"/>
    </row>
    <row r="8" spans="1:7" ht="16.5" thickBot="1" x14ac:dyDescent="0.3">
      <c r="A8" s="51" t="s">
        <v>29</v>
      </c>
      <c r="B8" s="55">
        <f>SUM(B3:B7)</f>
        <v>24897038</v>
      </c>
      <c r="C8" s="55">
        <f>SUM(C3:C7)</f>
        <v>26115843</v>
      </c>
      <c r="D8" s="55">
        <f>SUM(D3:D7)</f>
        <v>27395164</v>
      </c>
      <c r="F8" s="19"/>
    </row>
    <row r="9" spans="1:7" x14ac:dyDescent="0.25">
      <c r="B9" s="19">
        <f>B6/B8*100</f>
        <v>12.748693238127363</v>
      </c>
      <c r="C9" s="19"/>
      <c r="D9" s="19"/>
      <c r="F9" s="19"/>
    </row>
    <row r="10" spans="1:7" ht="15.75" thickBot="1" x14ac:dyDescent="0.3"/>
    <row r="11" spans="1:7" ht="16.5" thickBot="1" x14ac:dyDescent="0.3">
      <c r="A11" s="29" t="s">
        <v>37</v>
      </c>
      <c r="B11" s="30" t="s">
        <v>31</v>
      </c>
      <c r="C11" s="30" t="s">
        <v>91</v>
      </c>
      <c r="D11" s="30" t="s">
        <v>95</v>
      </c>
    </row>
    <row r="12" spans="1:7" ht="16.5" thickBot="1" x14ac:dyDescent="0.3">
      <c r="A12" s="31" t="s">
        <v>38</v>
      </c>
      <c r="B12" s="69">
        <v>12779219</v>
      </c>
      <c r="C12" s="32">
        <v>13482076</v>
      </c>
      <c r="D12" s="33">
        <v>14196626</v>
      </c>
      <c r="F12" s="19"/>
    </row>
    <row r="13" spans="1:7" ht="16.5" thickBot="1" x14ac:dyDescent="0.3">
      <c r="A13" s="31" t="s">
        <v>39</v>
      </c>
      <c r="B13" s="70">
        <v>3761000</v>
      </c>
      <c r="C13" s="33">
        <v>3836220</v>
      </c>
      <c r="D13" s="33">
        <v>3912944</v>
      </c>
    </row>
    <row r="14" spans="1:7" ht="16.5" thickBot="1" x14ac:dyDescent="0.3">
      <c r="A14" s="31" t="s">
        <v>40</v>
      </c>
      <c r="B14" s="70">
        <v>450000</v>
      </c>
      <c r="C14" s="33">
        <v>470250</v>
      </c>
      <c r="D14" s="33">
        <v>493763</v>
      </c>
      <c r="F14" s="19"/>
    </row>
    <row r="15" spans="1:7" ht="16.5" thickBot="1" x14ac:dyDescent="0.3">
      <c r="A15" s="31" t="s">
        <v>41</v>
      </c>
      <c r="B15" s="70">
        <v>1120000</v>
      </c>
      <c r="C15" s="33">
        <v>1176000</v>
      </c>
      <c r="D15" s="33">
        <v>1270080</v>
      </c>
    </row>
    <row r="16" spans="1:7" ht="16.5" thickBot="1" x14ac:dyDescent="0.3">
      <c r="A16" s="31" t="s">
        <v>42</v>
      </c>
      <c r="B16" s="70">
        <v>6786819</v>
      </c>
      <c r="C16" s="33">
        <v>7151296</v>
      </c>
      <c r="D16" s="33">
        <v>7521750</v>
      </c>
      <c r="F16" s="19"/>
    </row>
    <row r="17" spans="1:6" ht="16.5" thickBot="1" x14ac:dyDescent="0.3">
      <c r="A17" s="67" t="s">
        <v>29</v>
      </c>
      <c r="B17" s="68">
        <f>SUM(B12:B16)</f>
        <v>24897038</v>
      </c>
      <c r="C17" s="68">
        <f>SUM(C12:C16)</f>
        <v>26115842</v>
      </c>
      <c r="D17" s="68">
        <f>SUM(D12:D16)</f>
        <v>27395163</v>
      </c>
      <c r="F17" s="19"/>
    </row>
    <row r="20" spans="1:6" x14ac:dyDescent="0.25">
      <c r="B20">
        <v>24611136</v>
      </c>
    </row>
    <row r="21" spans="1:6" x14ac:dyDescent="0.25">
      <c r="B21" s="19">
        <f>B17-B20</f>
        <v>285902</v>
      </c>
    </row>
  </sheetData>
  <pageMargins left="0.7" right="0.7" top="0.75" bottom="0.75" header="0.3" footer="0.3"/>
  <pageSetup paperSize="9" scale="1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H42" sqref="H42"/>
    </sheetView>
  </sheetViews>
  <sheetFormatPr defaultRowHeight="15" x14ac:dyDescent="0.25"/>
  <cols>
    <col min="1" max="1" width="11" customWidth="1"/>
    <col min="2" max="2" width="39.28515625" customWidth="1"/>
    <col min="3" max="3" width="12.140625" customWidth="1"/>
    <col min="4" max="4" width="12.28515625" customWidth="1"/>
    <col min="5" max="5" width="12" customWidth="1"/>
  </cols>
  <sheetData>
    <row r="1" spans="1:5" ht="16.5" thickBot="1" x14ac:dyDescent="0.3">
      <c r="A1" s="36"/>
      <c r="B1" s="37"/>
      <c r="C1" s="38">
        <v>2025</v>
      </c>
      <c r="D1" s="38">
        <v>2026</v>
      </c>
      <c r="E1" s="38">
        <v>2027</v>
      </c>
    </row>
    <row r="2" spans="1:5" ht="16.5" thickBot="1" x14ac:dyDescent="0.3">
      <c r="A2" s="39"/>
      <c r="B2" s="40"/>
      <c r="C2" s="174" t="s">
        <v>50</v>
      </c>
      <c r="D2" s="175"/>
      <c r="E2" s="176"/>
    </row>
    <row r="3" spans="1:5" ht="16.5" thickBot="1" x14ac:dyDescent="0.3">
      <c r="A3" s="107"/>
      <c r="B3" s="108" t="s">
        <v>51</v>
      </c>
      <c r="C3" s="109">
        <f>C5+C4</f>
        <v>24897038</v>
      </c>
      <c r="D3" s="109">
        <f t="shared" ref="D3:E3" si="0">D5+D4</f>
        <v>26115843</v>
      </c>
      <c r="E3" s="109">
        <f t="shared" si="0"/>
        <v>27395164</v>
      </c>
    </row>
    <row r="4" spans="1:5" ht="16.5" thickBot="1" x14ac:dyDescent="0.3">
      <c r="A4" s="105"/>
      <c r="B4" s="106" t="s">
        <v>52</v>
      </c>
      <c r="C4" s="110">
        <v>21722991</v>
      </c>
      <c r="D4" s="110">
        <v>22693910</v>
      </c>
      <c r="E4" s="111">
        <v>23719880</v>
      </c>
    </row>
    <row r="5" spans="1:5" ht="16.5" thickBot="1" x14ac:dyDescent="0.3">
      <c r="A5" s="73"/>
      <c r="B5" s="74" t="s">
        <v>53</v>
      </c>
      <c r="C5" s="75">
        <f>C6+C7+C8+C20</f>
        <v>3174047</v>
      </c>
      <c r="D5" s="75">
        <f>D6+D7+D8+D20</f>
        <v>3421933</v>
      </c>
      <c r="E5" s="75">
        <f>E6+E7+E8+E20</f>
        <v>3675284</v>
      </c>
    </row>
    <row r="6" spans="1:5" ht="16.5" thickBot="1" x14ac:dyDescent="0.3">
      <c r="A6" s="79" t="s">
        <v>54</v>
      </c>
      <c r="B6" s="80" t="s">
        <v>55</v>
      </c>
      <c r="C6" s="81">
        <v>1158252</v>
      </c>
      <c r="D6" s="82">
        <v>1271058</v>
      </c>
      <c r="E6" s="82">
        <v>1363210</v>
      </c>
    </row>
    <row r="7" spans="1:5" ht="16.5" thickBot="1" x14ac:dyDescent="0.3">
      <c r="A7" s="79">
        <v>1</v>
      </c>
      <c r="B7" s="83" t="s">
        <v>56</v>
      </c>
      <c r="C7" s="84">
        <v>286721</v>
      </c>
      <c r="D7" s="85">
        <v>335347</v>
      </c>
      <c r="E7" s="85">
        <v>405769</v>
      </c>
    </row>
    <row r="8" spans="1:5" ht="16.5" thickBot="1" x14ac:dyDescent="0.3">
      <c r="A8" s="79" t="s">
        <v>57</v>
      </c>
      <c r="B8" s="80" t="s">
        <v>58</v>
      </c>
      <c r="C8" s="84">
        <f>SUM(C9:C19)</f>
        <v>755500</v>
      </c>
      <c r="D8" s="84">
        <f>SUM(D9:D19)</f>
        <v>727500</v>
      </c>
      <c r="E8" s="84">
        <f>SUM(E9:E19)</f>
        <v>727500</v>
      </c>
    </row>
    <row r="9" spans="1:5" ht="16.5" thickBot="1" x14ac:dyDescent="0.3">
      <c r="A9" s="41">
        <v>2</v>
      </c>
      <c r="B9" s="42" t="s">
        <v>59</v>
      </c>
      <c r="C9" s="76">
        <v>0</v>
      </c>
      <c r="D9" s="77">
        <v>0</v>
      </c>
      <c r="E9" s="77">
        <v>0</v>
      </c>
    </row>
    <row r="10" spans="1:5" ht="16.5" thickBot="1" x14ac:dyDescent="0.3">
      <c r="A10" s="41">
        <v>3</v>
      </c>
      <c r="B10" s="42" t="s">
        <v>60</v>
      </c>
      <c r="C10" s="76">
        <v>70000</v>
      </c>
      <c r="D10" s="77">
        <v>70000</v>
      </c>
      <c r="E10" s="77">
        <v>70000</v>
      </c>
    </row>
    <row r="11" spans="1:5" ht="16.5" thickBot="1" x14ac:dyDescent="0.3">
      <c r="A11" s="41">
        <v>4</v>
      </c>
      <c r="B11" s="42" t="s">
        <v>61</v>
      </c>
      <c r="C11" s="76">
        <v>150000</v>
      </c>
      <c r="D11" s="77">
        <v>120000</v>
      </c>
      <c r="E11" s="77">
        <v>120000</v>
      </c>
    </row>
    <row r="12" spans="1:5" ht="16.5" thickBot="1" x14ac:dyDescent="0.3">
      <c r="A12" s="41">
        <v>5</v>
      </c>
      <c r="B12" s="42" t="s">
        <v>62</v>
      </c>
      <c r="C12" s="76">
        <v>300000</v>
      </c>
      <c r="D12" s="77">
        <v>300000</v>
      </c>
      <c r="E12" s="77">
        <v>300000</v>
      </c>
    </row>
    <row r="13" spans="1:5" ht="16.5" thickBot="1" x14ac:dyDescent="0.3">
      <c r="A13" s="41">
        <v>6</v>
      </c>
      <c r="B13" s="42" t="s">
        <v>63</v>
      </c>
      <c r="C13" s="76">
        <v>55000</v>
      </c>
      <c r="D13" s="77">
        <v>55000</v>
      </c>
      <c r="E13" s="77">
        <v>55000</v>
      </c>
    </row>
    <row r="14" spans="1:5" ht="16.5" thickBot="1" x14ac:dyDescent="0.3">
      <c r="A14" s="41">
        <v>7</v>
      </c>
      <c r="B14" s="42" t="s">
        <v>64</v>
      </c>
      <c r="C14" s="76">
        <v>15000</v>
      </c>
      <c r="D14" s="77">
        <v>15000</v>
      </c>
      <c r="E14" s="77">
        <v>15000</v>
      </c>
    </row>
    <row r="15" spans="1:5" ht="16.5" thickBot="1" x14ac:dyDescent="0.3">
      <c r="A15" s="41">
        <v>8</v>
      </c>
      <c r="B15" s="42" t="s">
        <v>65</v>
      </c>
      <c r="C15" s="76">
        <v>103000</v>
      </c>
      <c r="D15" s="77">
        <v>105000</v>
      </c>
      <c r="E15" s="77">
        <v>105000</v>
      </c>
    </row>
    <row r="16" spans="1:5" ht="16.5" thickBot="1" x14ac:dyDescent="0.3">
      <c r="A16" s="41">
        <v>9</v>
      </c>
      <c r="B16" s="42" t="s">
        <v>66</v>
      </c>
      <c r="C16" s="76">
        <v>12000</v>
      </c>
      <c r="D16" s="77">
        <v>12000</v>
      </c>
      <c r="E16" s="77">
        <v>12000</v>
      </c>
    </row>
    <row r="17" spans="1:5" ht="16.5" thickBot="1" x14ac:dyDescent="0.3">
      <c r="A17" s="41">
        <v>10</v>
      </c>
      <c r="B17" s="42" t="s">
        <v>67</v>
      </c>
      <c r="C17" s="76">
        <v>500</v>
      </c>
      <c r="D17" s="77">
        <v>500</v>
      </c>
      <c r="E17" s="77">
        <v>500</v>
      </c>
    </row>
    <row r="18" spans="1:5" ht="16.5" thickBot="1" x14ac:dyDescent="0.3">
      <c r="A18" s="41">
        <v>11</v>
      </c>
      <c r="B18" s="42" t="s">
        <v>68</v>
      </c>
      <c r="C18" s="76">
        <v>50000</v>
      </c>
      <c r="D18" s="77">
        <v>50000</v>
      </c>
      <c r="E18" s="77">
        <v>50000</v>
      </c>
    </row>
    <row r="19" spans="1:5" ht="16.5" thickBot="1" x14ac:dyDescent="0.3">
      <c r="A19" s="41">
        <v>12</v>
      </c>
      <c r="B19" s="42" t="s">
        <v>69</v>
      </c>
      <c r="C19" s="76">
        <v>0</v>
      </c>
      <c r="D19" s="77">
        <v>0</v>
      </c>
      <c r="E19" s="77">
        <v>0</v>
      </c>
    </row>
    <row r="20" spans="1:5" ht="16.5" thickBot="1" x14ac:dyDescent="0.3">
      <c r="A20" s="92" t="s">
        <v>70</v>
      </c>
      <c r="B20" s="78" t="s">
        <v>71</v>
      </c>
      <c r="C20" s="75">
        <f>SUM(C21:C39)</f>
        <v>973574</v>
      </c>
      <c r="D20" s="75">
        <f>SUM(D21:D39)</f>
        <v>1088028</v>
      </c>
      <c r="E20" s="75">
        <f>SUM(E21:E39)</f>
        <v>1178805</v>
      </c>
    </row>
    <row r="21" spans="1:5" ht="16.5" thickBot="1" x14ac:dyDescent="0.3">
      <c r="A21" s="41">
        <v>1</v>
      </c>
      <c r="B21" s="42" t="s">
        <v>72</v>
      </c>
      <c r="C21" s="76">
        <v>8000</v>
      </c>
      <c r="D21" s="77">
        <v>8000</v>
      </c>
      <c r="E21" s="77">
        <v>8000</v>
      </c>
    </row>
    <row r="22" spans="1:5" ht="16.5" thickBot="1" x14ac:dyDescent="0.3">
      <c r="A22" s="41">
        <v>2</v>
      </c>
      <c r="B22" s="42" t="s">
        <v>73</v>
      </c>
      <c r="C22" s="76">
        <v>5000</v>
      </c>
      <c r="D22" s="77">
        <v>5000</v>
      </c>
      <c r="E22" s="77">
        <v>5000</v>
      </c>
    </row>
    <row r="23" spans="1:5" ht="16.5" thickBot="1" x14ac:dyDescent="0.3">
      <c r="A23" s="41">
        <v>3</v>
      </c>
      <c r="B23" s="42" t="s">
        <v>74</v>
      </c>
      <c r="C23" s="76">
        <v>55000</v>
      </c>
      <c r="D23" s="77">
        <v>50000</v>
      </c>
      <c r="E23" s="77">
        <v>50000</v>
      </c>
    </row>
    <row r="24" spans="1:5" ht="16.5" thickBot="1" x14ac:dyDescent="0.3">
      <c r="A24" s="41">
        <v>4</v>
      </c>
      <c r="B24" s="42" t="s">
        <v>75</v>
      </c>
      <c r="C24" s="76">
        <v>0</v>
      </c>
      <c r="D24" s="77">
        <v>0</v>
      </c>
      <c r="E24" s="77">
        <v>0</v>
      </c>
    </row>
    <row r="25" spans="1:5" ht="16.5" thickBot="1" x14ac:dyDescent="0.3">
      <c r="A25" s="41">
        <v>5</v>
      </c>
      <c r="B25" s="42" t="s">
        <v>76</v>
      </c>
      <c r="C25" s="76">
        <v>2000</v>
      </c>
      <c r="D25" s="77">
        <v>2000</v>
      </c>
      <c r="E25" s="77">
        <v>2000</v>
      </c>
    </row>
    <row r="26" spans="1:5" ht="16.5" thickBot="1" x14ac:dyDescent="0.3">
      <c r="A26" s="41">
        <v>6</v>
      </c>
      <c r="B26" s="42" t="s">
        <v>77</v>
      </c>
      <c r="C26" s="76">
        <v>15000</v>
      </c>
      <c r="D26" s="77">
        <v>10000</v>
      </c>
      <c r="E26" s="77">
        <v>10000</v>
      </c>
    </row>
    <row r="27" spans="1:5" ht="16.5" thickBot="1" x14ac:dyDescent="0.3">
      <c r="A27" s="41">
        <v>7</v>
      </c>
      <c r="B27" s="42" t="s">
        <v>78</v>
      </c>
      <c r="C27" s="76">
        <v>6500</v>
      </c>
      <c r="D27" s="77">
        <v>6500</v>
      </c>
      <c r="E27" s="77">
        <v>6500</v>
      </c>
    </row>
    <row r="28" spans="1:5" ht="16.5" thickBot="1" x14ac:dyDescent="0.3">
      <c r="A28" s="41">
        <v>8</v>
      </c>
      <c r="B28" s="42" t="s">
        <v>79</v>
      </c>
      <c r="C28" s="76">
        <v>55000</v>
      </c>
      <c r="D28" s="77">
        <v>55000</v>
      </c>
      <c r="E28" s="77">
        <v>55000</v>
      </c>
    </row>
    <row r="29" spans="1:5" ht="16.5" thickBot="1" x14ac:dyDescent="0.3">
      <c r="A29" s="41">
        <v>9</v>
      </c>
      <c r="B29" s="42" t="s">
        <v>80</v>
      </c>
      <c r="C29" s="76">
        <v>65000</v>
      </c>
      <c r="D29" s="77">
        <v>65000</v>
      </c>
      <c r="E29" s="77">
        <v>65000</v>
      </c>
    </row>
    <row r="30" spans="1:5" ht="16.5" thickBot="1" x14ac:dyDescent="0.3">
      <c r="A30" s="41">
        <v>10</v>
      </c>
      <c r="B30" s="42" t="s">
        <v>81</v>
      </c>
      <c r="C30" s="76">
        <v>55000</v>
      </c>
      <c r="D30" s="77">
        <v>55000</v>
      </c>
      <c r="E30" s="77">
        <v>55000</v>
      </c>
    </row>
    <row r="31" spans="1:5" ht="16.5" thickBot="1" x14ac:dyDescent="0.3">
      <c r="A31" s="41">
        <v>11</v>
      </c>
      <c r="B31" s="42" t="s">
        <v>82</v>
      </c>
      <c r="C31" s="76">
        <v>150000</v>
      </c>
      <c r="D31" s="77">
        <v>150000</v>
      </c>
      <c r="E31" s="77">
        <v>150000</v>
      </c>
    </row>
    <row r="32" spans="1:5" ht="16.5" thickBot="1" x14ac:dyDescent="0.3">
      <c r="A32" s="41">
        <v>12</v>
      </c>
      <c r="B32" s="42" t="s">
        <v>83</v>
      </c>
      <c r="C32" s="76">
        <v>100000</v>
      </c>
      <c r="D32" s="77">
        <v>145000</v>
      </c>
      <c r="E32" s="77">
        <v>145000</v>
      </c>
    </row>
    <row r="33" spans="1:5" ht="16.5" thickBot="1" x14ac:dyDescent="0.3">
      <c r="A33" s="41">
        <v>13</v>
      </c>
      <c r="B33" s="42" t="s">
        <v>84</v>
      </c>
      <c r="C33" s="76">
        <v>20000</v>
      </c>
      <c r="D33" s="77">
        <v>25000</v>
      </c>
      <c r="E33" s="77">
        <v>25000</v>
      </c>
    </row>
    <row r="34" spans="1:5" ht="16.5" thickBot="1" x14ac:dyDescent="0.3">
      <c r="A34" s="41">
        <v>14</v>
      </c>
      <c r="B34" s="43" t="s">
        <v>85</v>
      </c>
      <c r="C34" s="76">
        <v>50000</v>
      </c>
      <c r="D34" s="77">
        <v>5000</v>
      </c>
      <c r="E34" s="77">
        <v>5000</v>
      </c>
    </row>
    <row r="35" spans="1:5" ht="18.75" customHeight="1" thickBot="1" x14ac:dyDescent="0.3">
      <c r="A35" s="41">
        <v>15</v>
      </c>
      <c r="B35" s="43" t="s">
        <v>118</v>
      </c>
      <c r="C35" s="76">
        <v>5000</v>
      </c>
      <c r="D35" s="77">
        <v>5000</v>
      </c>
      <c r="E35" s="77">
        <v>5000</v>
      </c>
    </row>
    <row r="36" spans="1:5" ht="16.5" thickBot="1" x14ac:dyDescent="0.3">
      <c r="A36" s="41">
        <v>16</v>
      </c>
      <c r="B36" s="42" t="s">
        <v>86</v>
      </c>
      <c r="C36" s="76">
        <v>50000</v>
      </c>
      <c r="D36" s="77">
        <v>50000</v>
      </c>
      <c r="E36" s="77">
        <v>50000</v>
      </c>
    </row>
    <row r="37" spans="1:5" ht="16.5" thickBot="1" x14ac:dyDescent="0.3">
      <c r="A37" s="41">
        <v>17</v>
      </c>
      <c r="B37" s="42" t="s">
        <v>87</v>
      </c>
      <c r="C37" s="76">
        <v>500</v>
      </c>
      <c r="D37" s="77">
        <v>500</v>
      </c>
      <c r="E37" s="77">
        <v>500</v>
      </c>
    </row>
    <row r="38" spans="1:5" ht="16.5" thickBot="1" x14ac:dyDescent="0.3">
      <c r="A38" s="41">
        <v>18</v>
      </c>
      <c r="B38" s="42" t="s">
        <v>88</v>
      </c>
      <c r="C38" s="76">
        <v>5000</v>
      </c>
      <c r="D38" s="77">
        <v>5000</v>
      </c>
      <c r="E38" s="77">
        <v>5000</v>
      </c>
    </row>
    <row r="39" spans="1:5" ht="16.5" thickBot="1" x14ac:dyDescent="0.3">
      <c r="A39" s="41">
        <v>19</v>
      </c>
      <c r="B39" s="42" t="s">
        <v>89</v>
      </c>
      <c r="C39" s="76">
        <v>326574</v>
      </c>
      <c r="D39" s="77">
        <v>446028</v>
      </c>
      <c r="E39" s="77">
        <v>536805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opLeftCell="A83" zoomScale="145" zoomScaleNormal="145" workbookViewId="0">
      <selection activeCell="B60" sqref="B60"/>
    </sheetView>
  </sheetViews>
  <sheetFormatPr defaultRowHeight="15" x14ac:dyDescent="0.25"/>
  <cols>
    <col min="1" max="1" width="8.140625" customWidth="1"/>
    <col min="2" max="2" width="68.85546875" customWidth="1"/>
    <col min="3" max="3" width="12.85546875" customWidth="1"/>
    <col min="4" max="4" width="13" customWidth="1"/>
    <col min="5" max="5" width="13.85546875" customWidth="1"/>
    <col min="6" max="6" width="9.85546875" customWidth="1"/>
    <col min="7" max="7" width="12.42578125" customWidth="1"/>
    <col min="8" max="8" width="13.28515625" customWidth="1"/>
    <col min="9" max="9" width="13" customWidth="1"/>
    <col min="11" max="11" width="10.28515625" customWidth="1"/>
    <col min="12" max="12" width="13.140625" customWidth="1"/>
  </cols>
  <sheetData>
    <row r="1" spans="1:9" ht="15" customHeight="1" x14ac:dyDescent="0.25">
      <c r="A1" s="178" t="s">
        <v>43</v>
      </c>
      <c r="B1" s="179" t="s">
        <v>44</v>
      </c>
      <c r="C1" s="177" t="s">
        <v>96</v>
      </c>
      <c r="D1" s="177"/>
      <c r="E1" s="177"/>
      <c r="F1" s="177"/>
      <c r="G1" s="180"/>
      <c r="H1" s="180"/>
      <c r="I1" s="180"/>
    </row>
    <row r="2" spans="1:9" ht="15.75" x14ac:dyDescent="0.25">
      <c r="A2" s="178"/>
      <c r="B2" s="179"/>
      <c r="C2" s="93">
        <v>2025</v>
      </c>
      <c r="D2" s="93">
        <v>2026</v>
      </c>
      <c r="E2" s="93">
        <v>2027</v>
      </c>
      <c r="F2" s="93" t="s">
        <v>45</v>
      </c>
      <c r="G2" s="34">
        <v>2025</v>
      </c>
      <c r="H2" s="34">
        <v>2026</v>
      </c>
      <c r="I2" s="34">
        <v>2027</v>
      </c>
    </row>
    <row r="3" spans="1:9" s="87" customFormat="1" ht="18" customHeight="1" thickBot="1" x14ac:dyDescent="0.3">
      <c r="A3" s="94"/>
      <c r="B3" s="94" t="s">
        <v>46</v>
      </c>
      <c r="C3" s="95">
        <f>C4+C61+C65+C70+C76+C79</f>
        <v>6786819</v>
      </c>
      <c r="D3" s="95">
        <f>D4+D61+D65+D70+D76+D79</f>
        <v>7151296</v>
      </c>
      <c r="E3" s="95">
        <f>E4+E61+E65+E70+E76+E79</f>
        <v>7521750</v>
      </c>
      <c r="F3" s="95">
        <f>F4+F61+F65+F70+F76+F79</f>
        <v>20939865</v>
      </c>
      <c r="G3" s="181">
        <v>6786819</v>
      </c>
      <c r="H3" s="181">
        <v>7151296</v>
      </c>
      <c r="I3" s="181">
        <v>7521750</v>
      </c>
    </row>
    <row r="4" spans="1:9" s="87" customFormat="1" ht="18" customHeight="1" x14ac:dyDescent="0.25">
      <c r="A4" s="96">
        <v>18003</v>
      </c>
      <c r="B4" s="112" t="s">
        <v>141</v>
      </c>
      <c r="C4" s="97">
        <f>SUM(C5:C60)</f>
        <v>3660719</v>
      </c>
      <c r="D4" s="97">
        <f>SUM(D5:D60)</f>
        <v>4671296</v>
      </c>
      <c r="E4" s="97">
        <f>SUM(E5:E60)</f>
        <v>5896750</v>
      </c>
      <c r="F4" s="97">
        <f>SUM(F5:F60)</f>
        <v>13708765</v>
      </c>
      <c r="G4" s="182">
        <f>G3-C3</f>
        <v>0</v>
      </c>
      <c r="H4" s="182">
        <f>H3-D3</f>
        <v>0</v>
      </c>
      <c r="I4" s="182">
        <f>E3-I3</f>
        <v>0</v>
      </c>
    </row>
    <row r="5" spans="1:9" s="87" customFormat="1" ht="18" customHeight="1" x14ac:dyDescent="0.25">
      <c r="A5" s="98">
        <v>1</v>
      </c>
      <c r="B5" s="88" t="s">
        <v>47</v>
      </c>
      <c r="C5" s="89">
        <v>126719</v>
      </c>
      <c r="D5" s="91">
        <v>145296</v>
      </c>
      <c r="E5" s="91">
        <v>151750</v>
      </c>
      <c r="F5" s="99">
        <f>C5+D5+E5</f>
        <v>423765</v>
      </c>
      <c r="G5" s="183"/>
      <c r="H5" s="183"/>
      <c r="I5" s="183"/>
    </row>
    <row r="6" spans="1:9" s="87" customFormat="1" ht="18" customHeight="1" x14ac:dyDescent="0.25">
      <c r="A6" s="98">
        <v>2</v>
      </c>
      <c r="B6" s="88" t="s">
        <v>97</v>
      </c>
      <c r="C6" s="89">
        <v>2860000</v>
      </c>
      <c r="D6" s="89"/>
      <c r="E6" s="91"/>
      <c r="F6" s="99">
        <f>C6+D6+E6</f>
        <v>2860000</v>
      </c>
      <c r="G6" s="183"/>
      <c r="H6" s="183"/>
      <c r="I6" s="183"/>
    </row>
    <row r="7" spans="1:9" s="87" customFormat="1" ht="18" customHeight="1" x14ac:dyDescent="0.25">
      <c r="A7" s="98">
        <v>3</v>
      </c>
      <c r="B7" s="90" t="s">
        <v>98</v>
      </c>
      <c r="C7" s="91">
        <v>80000</v>
      </c>
      <c r="D7" s="91"/>
      <c r="E7" s="91"/>
      <c r="F7" s="99">
        <f t="shared" ref="F7:F60" si="0">C7+D7+E7</f>
        <v>80000</v>
      </c>
      <c r="G7" s="183"/>
      <c r="H7" s="183"/>
      <c r="I7" s="183"/>
    </row>
    <row r="8" spans="1:9" s="87" customFormat="1" ht="18" customHeight="1" x14ac:dyDescent="0.25">
      <c r="A8" s="98">
        <v>4</v>
      </c>
      <c r="B8" s="90" t="s">
        <v>153</v>
      </c>
      <c r="C8" s="89">
        <v>50000</v>
      </c>
      <c r="D8" s="91"/>
      <c r="E8" s="91"/>
      <c r="F8" s="99">
        <f t="shared" si="0"/>
        <v>50000</v>
      </c>
      <c r="G8" s="183"/>
      <c r="H8" s="183"/>
      <c r="I8" s="183"/>
    </row>
    <row r="9" spans="1:9" s="87" customFormat="1" ht="18" customHeight="1" x14ac:dyDescent="0.25">
      <c r="A9" s="98">
        <v>5</v>
      </c>
      <c r="B9" s="90" t="s">
        <v>120</v>
      </c>
      <c r="C9" s="91"/>
      <c r="D9" s="91">
        <v>195000</v>
      </c>
      <c r="E9" s="91"/>
      <c r="F9" s="99">
        <f t="shared" si="0"/>
        <v>195000</v>
      </c>
      <c r="G9" s="183"/>
      <c r="H9" s="183"/>
      <c r="I9" s="183"/>
    </row>
    <row r="10" spans="1:9" s="87" customFormat="1" ht="18" customHeight="1" x14ac:dyDescent="0.25">
      <c r="A10" s="98">
        <v>6</v>
      </c>
      <c r="B10" s="90" t="s">
        <v>121</v>
      </c>
      <c r="C10" s="91">
        <v>42000</v>
      </c>
      <c r="D10" s="91">
        <v>370000</v>
      </c>
      <c r="E10" s="91"/>
      <c r="F10" s="99">
        <f t="shared" si="0"/>
        <v>412000</v>
      </c>
      <c r="G10" s="183"/>
      <c r="H10" s="183"/>
      <c r="I10" s="183"/>
    </row>
    <row r="11" spans="1:9" s="87" customFormat="1" ht="18" customHeight="1" x14ac:dyDescent="0.25">
      <c r="A11" s="98">
        <v>7</v>
      </c>
      <c r="B11" s="90" t="s">
        <v>122</v>
      </c>
      <c r="C11" s="91">
        <v>32000</v>
      </c>
      <c r="D11" s="91">
        <v>295000</v>
      </c>
      <c r="E11" s="91"/>
      <c r="F11" s="99">
        <f t="shared" si="0"/>
        <v>327000</v>
      </c>
      <c r="G11" s="183"/>
      <c r="H11" s="183"/>
      <c r="I11" s="183"/>
    </row>
    <row r="12" spans="1:9" s="87" customFormat="1" ht="18" customHeight="1" x14ac:dyDescent="0.25">
      <c r="A12" s="98">
        <v>8</v>
      </c>
      <c r="B12" s="90" t="s">
        <v>133</v>
      </c>
      <c r="C12" s="91"/>
      <c r="D12" s="91">
        <v>65000</v>
      </c>
      <c r="E12" s="91">
        <v>75000</v>
      </c>
      <c r="F12" s="99">
        <f t="shared" si="0"/>
        <v>140000</v>
      </c>
      <c r="G12" s="183"/>
      <c r="H12" s="183"/>
      <c r="I12" s="183"/>
    </row>
    <row r="13" spans="1:9" s="87" customFormat="1" ht="18" customHeight="1" x14ac:dyDescent="0.25">
      <c r="A13" s="98">
        <v>9</v>
      </c>
      <c r="B13" s="90" t="s">
        <v>144</v>
      </c>
      <c r="C13" s="91"/>
      <c r="D13" s="91">
        <v>50000</v>
      </c>
      <c r="E13" s="91">
        <v>245000</v>
      </c>
      <c r="F13" s="99">
        <f t="shared" si="0"/>
        <v>295000</v>
      </c>
      <c r="G13" s="183"/>
      <c r="H13" s="183"/>
      <c r="I13" s="183"/>
    </row>
    <row r="14" spans="1:9" s="87" customFormat="1" ht="18" customHeight="1" x14ac:dyDescent="0.25">
      <c r="A14" s="98">
        <v>10</v>
      </c>
      <c r="B14" s="90" t="s">
        <v>102</v>
      </c>
      <c r="C14" s="89">
        <v>25000</v>
      </c>
      <c r="D14" s="91">
        <v>330000</v>
      </c>
      <c r="E14" s="91"/>
      <c r="F14" s="99">
        <f t="shared" si="0"/>
        <v>355000</v>
      </c>
      <c r="G14" s="183"/>
      <c r="H14" s="183"/>
      <c r="I14" s="183"/>
    </row>
    <row r="15" spans="1:9" s="87" customFormat="1" ht="30" customHeight="1" x14ac:dyDescent="0.25">
      <c r="A15" s="137">
        <v>11</v>
      </c>
      <c r="B15" s="141" t="s">
        <v>165</v>
      </c>
      <c r="C15" s="142">
        <v>50000</v>
      </c>
      <c r="D15" s="139">
        <v>120000</v>
      </c>
      <c r="E15" s="139"/>
      <c r="F15" s="136">
        <f t="shared" si="0"/>
        <v>170000</v>
      </c>
      <c r="G15" s="183"/>
      <c r="H15" s="183"/>
      <c r="I15" s="183"/>
    </row>
    <row r="16" spans="1:9" s="87" customFormat="1" ht="18" customHeight="1" x14ac:dyDescent="0.25">
      <c r="A16" s="98">
        <v>12</v>
      </c>
      <c r="B16" s="90" t="s">
        <v>103</v>
      </c>
      <c r="C16" s="89"/>
      <c r="D16" s="91">
        <v>80000</v>
      </c>
      <c r="E16" s="91">
        <v>95000</v>
      </c>
      <c r="F16" s="99">
        <f t="shared" si="0"/>
        <v>175000</v>
      </c>
      <c r="G16" s="183"/>
      <c r="H16" s="183"/>
      <c r="I16" s="183"/>
    </row>
    <row r="17" spans="1:9" s="87" customFormat="1" ht="18" customHeight="1" x14ac:dyDescent="0.25">
      <c r="A17" s="98">
        <v>13</v>
      </c>
      <c r="B17" s="90" t="s">
        <v>123</v>
      </c>
      <c r="C17" s="89"/>
      <c r="D17" s="91">
        <v>110000</v>
      </c>
      <c r="E17" s="91">
        <v>150000</v>
      </c>
      <c r="F17" s="99">
        <f t="shared" si="0"/>
        <v>260000</v>
      </c>
      <c r="G17" s="183"/>
      <c r="H17" s="183"/>
      <c r="I17" s="183"/>
    </row>
    <row r="18" spans="1:9" s="87" customFormat="1" ht="18" customHeight="1" x14ac:dyDescent="0.25">
      <c r="A18" s="98">
        <v>14</v>
      </c>
      <c r="B18" s="90" t="s">
        <v>104</v>
      </c>
      <c r="C18" s="89"/>
      <c r="D18" s="91">
        <v>30000</v>
      </c>
      <c r="E18" s="91">
        <v>190000</v>
      </c>
      <c r="F18" s="99">
        <f t="shared" si="0"/>
        <v>220000</v>
      </c>
      <c r="G18" s="183"/>
      <c r="H18" s="183"/>
      <c r="I18" s="183"/>
    </row>
    <row r="19" spans="1:9" s="87" customFormat="1" ht="18" customHeight="1" x14ac:dyDescent="0.25">
      <c r="A19" s="98">
        <v>15</v>
      </c>
      <c r="B19" s="124" t="s">
        <v>145</v>
      </c>
      <c r="C19" s="89"/>
      <c r="D19" s="91">
        <v>55000</v>
      </c>
      <c r="E19" s="91">
        <v>165000</v>
      </c>
      <c r="F19" s="99">
        <f t="shared" si="0"/>
        <v>220000</v>
      </c>
      <c r="G19" s="183"/>
      <c r="H19" s="183"/>
      <c r="I19" s="183"/>
    </row>
    <row r="20" spans="1:9" s="87" customFormat="1" ht="18" customHeight="1" x14ac:dyDescent="0.25">
      <c r="A20" s="98">
        <v>16</v>
      </c>
      <c r="B20" s="124" t="s">
        <v>105</v>
      </c>
      <c r="C20" s="89"/>
      <c r="D20" s="91">
        <v>25000</v>
      </c>
      <c r="E20" s="91">
        <v>150000</v>
      </c>
      <c r="F20" s="99">
        <f t="shared" si="0"/>
        <v>175000</v>
      </c>
      <c r="G20" s="183"/>
      <c r="H20" s="183"/>
      <c r="I20" s="183"/>
    </row>
    <row r="21" spans="1:9" s="87" customFormat="1" ht="18" customHeight="1" x14ac:dyDescent="0.25">
      <c r="A21" s="98">
        <v>17</v>
      </c>
      <c r="B21" s="124" t="s">
        <v>147</v>
      </c>
      <c r="C21" s="89"/>
      <c r="D21" s="91">
        <v>70000</v>
      </c>
      <c r="E21" s="91">
        <v>110000</v>
      </c>
      <c r="F21" s="99">
        <f t="shared" si="0"/>
        <v>180000</v>
      </c>
      <c r="G21" s="183"/>
      <c r="H21" s="183"/>
      <c r="I21" s="183"/>
    </row>
    <row r="22" spans="1:9" s="87" customFormat="1" ht="18" customHeight="1" x14ac:dyDescent="0.25">
      <c r="A22" s="98">
        <v>18</v>
      </c>
      <c r="B22" s="88" t="s">
        <v>146</v>
      </c>
      <c r="C22" s="89"/>
      <c r="D22" s="91">
        <v>80000</v>
      </c>
      <c r="E22" s="91">
        <v>150000</v>
      </c>
      <c r="F22" s="99">
        <f t="shared" si="0"/>
        <v>230000</v>
      </c>
      <c r="G22" s="183"/>
      <c r="H22" s="183"/>
      <c r="I22" s="183"/>
    </row>
    <row r="23" spans="1:9" s="87" customFormat="1" ht="18" customHeight="1" x14ac:dyDescent="0.25">
      <c r="A23" s="98">
        <v>19</v>
      </c>
      <c r="B23" s="90" t="s">
        <v>154</v>
      </c>
      <c r="C23" s="91">
        <v>50000</v>
      </c>
      <c r="D23" s="91">
        <v>70000</v>
      </c>
      <c r="E23" s="91"/>
      <c r="F23" s="99">
        <f t="shared" si="0"/>
        <v>120000</v>
      </c>
      <c r="G23" s="183"/>
      <c r="H23" s="183"/>
      <c r="I23" s="183"/>
    </row>
    <row r="24" spans="1:9" s="87" customFormat="1" ht="18" customHeight="1" x14ac:dyDescent="0.25">
      <c r="A24" s="98">
        <v>20</v>
      </c>
      <c r="B24" s="90" t="s">
        <v>134</v>
      </c>
      <c r="C24" s="89"/>
      <c r="D24" s="91">
        <v>146000</v>
      </c>
      <c r="E24" s="91">
        <v>80000</v>
      </c>
      <c r="F24" s="99">
        <f t="shared" si="0"/>
        <v>226000</v>
      </c>
      <c r="G24" s="183"/>
      <c r="H24" s="183"/>
      <c r="I24" s="183"/>
    </row>
    <row r="25" spans="1:9" s="87" customFormat="1" ht="18" customHeight="1" x14ac:dyDescent="0.25">
      <c r="A25" s="98">
        <v>21</v>
      </c>
      <c r="B25" s="90" t="s">
        <v>106</v>
      </c>
      <c r="C25" s="89">
        <v>35000</v>
      </c>
      <c r="D25" s="91"/>
      <c r="E25" s="91"/>
      <c r="F25" s="99">
        <f t="shared" si="0"/>
        <v>35000</v>
      </c>
      <c r="G25" s="183"/>
      <c r="H25" s="183"/>
      <c r="I25" s="183"/>
    </row>
    <row r="26" spans="1:9" s="87" customFormat="1" ht="27" customHeight="1" x14ac:dyDescent="0.25">
      <c r="A26" s="98">
        <v>22</v>
      </c>
      <c r="B26" s="90" t="s">
        <v>128</v>
      </c>
      <c r="C26" s="89"/>
      <c r="D26" s="91">
        <v>150000</v>
      </c>
      <c r="E26" s="91">
        <v>40000</v>
      </c>
      <c r="F26" s="99">
        <f t="shared" si="0"/>
        <v>190000</v>
      </c>
      <c r="G26" s="183"/>
      <c r="H26" s="183"/>
      <c r="I26" s="183"/>
    </row>
    <row r="27" spans="1:9" s="87" customFormat="1" ht="18" customHeight="1" x14ac:dyDescent="0.25">
      <c r="A27" s="137">
        <v>23</v>
      </c>
      <c r="B27" s="141" t="s">
        <v>160</v>
      </c>
      <c r="C27" s="142"/>
      <c r="D27" s="139">
        <v>300000</v>
      </c>
      <c r="E27" s="139"/>
      <c r="F27" s="136">
        <f t="shared" si="0"/>
        <v>300000</v>
      </c>
      <c r="G27" s="183"/>
      <c r="H27" s="183"/>
      <c r="I27" s="183"/>
    </row>
    <row r="28" spans="1:9" s="87" customFormat="1" ht="18" customHeight="1" x14ac:dyDescent="0.25">
      <c r="A28" s="137">
        <v>24</v>
      </c>
      <c r="B28" s="141" t="s">
        <v>166</v>
      </c>
      <c r="C28" s="142"/>
      <c r="D28" s="139">
        <v>250000</v>
      </c>
      <c r="E28" s="139">
        <v>85000</v>
      </c>
      <c r="F28" s="136">
        <f t="shared" si="0"/>
        <v>335000</v>
      </c>
      <c r="G28" s="183"/>
      <c r="H28" s="183"/>
      <c r="I28" s="183"/>
    </row>
    <row r="29" spans="1:9" s="87" customFormat="1" ht="18" customHeight="1" x14ac:dyDescent="0.25">
      <c r="A29" s="98">
        <v>25</v>
      </c>
      <c r="B29" s="90" t="s">
        <v>155</v>
      </c>
      <c r="C29" s="89"/>
      <c r="D29" s="91">
        <v>50000</v>
      </c>
      <c r="E29" s="91"/>
      <c r="F29" s="99">
        <f t="shared" si="0"/>
        <v>50000</v>
      </c>
      <c r="G29" s="183"/>
      <c r="H29" s="183"/>
      <c r="I29" s="183"/>
    </row>
    <row r="30" spans="1:9" s="87" customFormat="1" ht="18" customHeight="1" x14ac:dyDescent="0.25">
      <c r="A30" s="98">
        <v>26</v>
      </c>
      <c r="B30" s="90" t="s">
        <v>124</v>
      </c>
      <c r="C30" s="89">
        <v>85000</v>
      </c>
      <c r="D30" s="91">
        <v>15000</v>
      </c>
      <c r="E30" s="91"/>
      <c r="F30" s="99">
        <f t="shared" si="0"/>
        <v>100000</v>
      </c>
      <c r="G30" s="183"/>
      <c r="H30" s="183"/>
      <c r="I30" s="183"/>
    </row>
    <row r="31" spans="1:9" s="87" customFormat="1" ht="18" customHeight="1" x14ac:dyDescent="0.25">
      <c r="A31" s="125">
        <v>27</v>
      </c>
      <c r="B31" s="126" t="s">
        <v>135</v>
      </c>
      <c r="C31" s="127"/>
      <c r="D31" s="128">
        <v>120000</v>
      </c>
      <c r="E31" s="128"/>
      <c r="F31" s="129">
        <f t="shared" si="0"/>
        <v>120000</v>
      </c>
      <c r="G31" s="183"/>
      <c r="H31" s="183"/>
      <c r="I31" s="183"/>
    </row>
    <row r="32" spans="1:9" s="87" customFormat="1" ht="18" customHeight="1" x14ac:dyDescent="0.25">
      <c r="A32" s="137">
        <v>28</v>
      </c>
      <c r="B32" s="133" t="s">
        <v>167</v>
      </c>
      <c r="C32" s="127">
        <v>55000</v>
      </c>
      <c r="D32" s="128"/>
      <c r="E32" s="128"/>
      <c r="F32" s="129">
        <f t="shared" si="0"/>
        <v>55000</v>
      </c>
      <c r="G32" s="183"/>
      <c r="H32" s="183"/>
      <c r="I32" s="183"/>
    </row>
    <row r="33" spans="1:9" s="87" customFormat="1" ht="18" customHeight="1" x14ac:dyDescent="0.25">
      <c r="A33" s="125">
        <v>29</v>
      </c>
      <c r="B33" s="126" t="s">
        <v>129</v>
      </c>
      <c r="C33" s="127"/>
      <c r="D33" s="128"/>
      <c r="E33" s="128">
        <v>95000</v>
      </c>
      <c r="F33" s="129">
        <f t="shared" si="0"/>
        <v>95000</v>
      </c>
      <c r="G33" s="183"/>
      <c r="H33" s="183"/>
      <c r="I33" s="183"/>
    </row>
    <row r="34" spans="1:9" s="87" customFormat="1" ht="18" customHeight="1" x14ac:dyDescent="0.25">
      <c r="A34" s="125">
        <v>30</v>
      </c>
      <c r="B34" s="126" t="s">
        <v>125</v>
      </c>
      <c r="C34" s="127">
        <v>35000</v>
      </c>
      <c r="D34" s="128">
        <v>155000</v>
      </c>
      <c r="E34" s="128"/>
      <c r="F34" s="129">
        <f t="shared" si="0"/>
        <v>190000</v>
      </c>
      <c r="G34" s="183"/>
      <c r="H34" s="183"/>
      <c r="I34" s="183"/>
    </row>
    <row r="35" spans="1:9" s="87" customFormat="1" ht="18" customHeight="1" x14ac:dyDescent="0.25">
      <c r="A35" s="137">
        <v>31</v>
      </c>
      <c r="B35" s="141" t="s">
        <v>142</v>
      </c>
      <c r="C35" s="142">
        <v>45000</v>
      </c>
      <c r="D35" s="139">
        <v>150000</v>
      </c>
      <c r="E35" s="139"/>
      <c r="F35" s="136">
        <f t="shared" si="0"/>
        <v>195000</v>
      </c>
      <c r="G35" s="183"/>
      <c r="H35" s="183"/>
      <c r="I35" s="183"/>
    </row>
    <row r="36" spans="1:9" s="87" customFormat="1" ht="18" customHeight="1" x14ac:dyDescent="0.25">
      <c r="A36" s="125">
        <v>32</v>
      </c>
      <c r="B36" s="126" t="s">
        <v>107</v>
      </c>
      <c r="C36" s="127"/>
      <c r="D36" s="128">
        <v>50000</v>
      </c>
      <c r="E36" s="128">
        <v>120000</v>
      </c>
      <c r="F36" s="129">
        <f t="shared" si="0"/>
        <v>170000</v>
      </c>
      <c r="G36" s="183"/>
      <c r="H36" s="183"/>
      <c r="I36" s="183"/>
    </row>
    <row r="37" spans="1:9" s="87" customFormat="1" ht="18" customHeight="1" x14ac:dyDescent="0.25">
      <c r="A37" s="125">
        <v>33</v>
      </c>
      <c r="B37" s="126" t="s">
        <v>139</v>
      </c>
      <c r="C37" s="127"/>
      <c r="D37" s="128">
        <v>110000</v>
      </c>
      <c r="E37" s="128">
        <v>130000</v>
      </c>
      <c r="F37" s="129">
        <f t="shared" si="0"/>
        <v>240000</v>
      </c>
      <c r="G37" s="183"/>
      <c r="H37" s="183"/>
      <c r="I37" s="183"/>
    </row>
    <row r="38" spans="1:9" s="87" customFormat="1" ht="18" customHeight="1" x14ac:dyDescent="0.25">
      <c r="A38" s="125">
        <v>34</v>
      </c>
      <c r="B38" s="126" t="s">
        <v>148</v>
      </c>
      <c r="C38" s="127"/>
      <c r="D38" s="128">
        <v>80000</v>
      </c>
      <c r="E38" s="128"/>
      <c r="F38" s="129">
        <f t="shared" si="0"/>
        <v>80000</v>
      </c>
      <c r="G38" s="183"/>
      <c r="H38" s="183"/>
      <c r="I38" s="183"/>
    </row>
    <row r="39" spans="1:9" s="87" customFormat="1" ht="18" customHeight="1" x14ac:dyDescent="0.25">
      <c r="A39" s="125">
        <v>35</v>
      </c>
      <c r="B39" s="126" t="s">
        <v>108</v>
      </c>
      <c r="C39" s="127"/>
      <c r="D39" s="128">
        <v>120000</v>
      </c>
      <c r="E39" s="128">
        <v>160000</v>
      </c>
      <c r="F39" s="129">
        <f t="shared" si="0"/>
        <v>280000</v>
      </c>
      <c r="G39" s="183"/>
      <c r="H39" s="183"/>
      <c r="I39" s="183"/>
    </row>
    <row r="40" spans="1:9" s="87" customFormat="1" ht="18" customHeight="1" x14ac:dyDescent="0.25">
      <c r="A40" s="125">
        <v>36</v>
      </c>
      <c r="B40" s="126" t="s">
        <v>109</v>
      </c>
      <c r="C40" s="127"/>
      <c r="D40" s="128">
        <v>90000</v>
      </c>
      <c r="E40" s="128">
        <v>140000</v>
      </c>
      <c r="F40" s="129">
        <f t="shared" si="0"/>
        <v>230000</v>
      </c>
      <c r="G40" s="183"/>
      <c r="H40" s="183"/>
      <c r="I40" s="183"/>
    </row>
    <row r="41" spans="1:9" s="87" customFormat="1" ht="18" customHeight="1" x14ac:dyDescent="0.25">
      <c r="A41" s="119">
        <v>37</v>
      </c>
      <c r="B41" s="184" t="s">
        <v>149</v>
      </c>
      <c r="C41" s="120">
        <v>50000</v>
      </c>
      <c r="D41" s="121">
        <v>88000</v>
      </c>
      <c r="E41" s="121"/>
      <c r="F41" s="122">
        <f t="shared" si="0"/>
        <v>138000</v>
      </c>
      <c r="G41" s="183"/>
      <c r="H41" s="183"/>
      <c r="I41" s="183"/>
    </row>
    <row r="42" spans="1:9" s="87" customFormat="1" ht="18" customHeight="1" x14ac:dyDescent="0.25">
      <c r="A42" s="125">
        <v>38</v>
      </c>
      <c r="B42" s="126" t="s">
        <v>150</v>
      </c>
      <c r="C42" s="127"/>
      <c r="D42" s="128">
        <v>50000</v>
      </c>
      <c r="E42" s="128">
        <v>120000</v>
      </c>
      <c r="F42" s="129">
        <f t="shared" si="0"/>
        <v>170000</v>
      </c>
      <c r="G42" s="183"/>
      <c r="H42" s="183"/>
      <c r="I42" s="183"/>
    </row>
    <row r="43" spans="1:9" s="87" customFormat="1" ht="18" customHeight="1" x14ac:dyDescent="0.25">
      <c r="A43" s="125">
        <v>39</v>
      </c>
      <c r="B43" s="126" t="s">
        <v>130</v>
      </c>
      <c r="C43" s="127"/>
      <c r="D43" s="128">
        <v>60000</v>
      </c>
      <c r="E43" s="128">
        <v>170000</v>
      </c>
      <c r="F43" s="129">
        <f t="shared" si="0"/>
        <v>230000</v>
      </c>
      <c r="G43" s="183"/>
      <c r="H43" s="183"/>
      <c r="I43" s="183"/>
    </row>
    <row r="44" spans="1:9" s="87" customFormat="1" ht="18" customHeight="1" x14ac:dyDescent="0.25">
      <c r="A44" s="137">
        <v>40</v>
      </c>
      <c r="B44" s="141" t="s">
        <v>168</v>
      </c>
      <c r="C44" s="142"/>
      <c r="D44" s="139">
        <v>80000</v>
      </c>
      <c r="E44" s="139">
        <v>250000</v>
      </c>
      <c r="F44" s="136">
        <f t="shared" si="0"/>
        <v>330000</v>
      </c>
      <c r="G44" s="183"/>
      <c r="H44" s="183"/>
      <c r="I44" s="183"/>
    </row>
    <row r="45" spans="1:9" s="87" customFormat="1" ht="18" customHeight="1" x14ac:dyDescent="0.25">
      <c r="A45" s="137">
        <v>41</v>
      </c>
      <c r="B45" s="141" t="s">
        <v>169</v>
      </c>
      <c r="C45" s="142"/>
      <c r="D45" s="139">
        <v>50000</v>
      </c>
      <c r="E45" s="139">
        <v>230000</v>
      </c>
      <c r="F45" s="136">
        <f t="shared" si="0"/>
        <v>280000</v>
      </c>
      <c r="G45" s="183"/>
      <c r="H45" s="183"/>
      <c r="I45" s="183"/>
    </row>
    <row r="46" spans="1:9" s="87" customFormat="1" ht="18" customHeight="1" x14ac:dyDescent="0.25">
      <c r="A46" s="125">
        <v>42</v>
      </c>
      <c r="B46" s="126" t="s">
        <v>170</v>
      </c>
      <c r="C46" s="127"/>
      <c r="D46" s="128">
        <v>65000</v>
      </c>
      <c r="E46" s="128">
        <v>65000</v>
      </c>
      <c r="F46" s="129">
        <f t="shared" si="0"/>
        <v>130000</v>
      </c>
      <c r="G46" s="183"/>
      <c r="H46" s="183"/>
      <c r="I46" s="183"/>
    </row>
    <row r="47" spans="1:9" s="87" customFormat="1" ht="22.5" customHeight="1" x14ac:dyDescent="0.25">
      <c r="A47" s="125">
        <v>43</v>
      </c>
      <c r="B47" s="126" t="s">
        <v>110</v>
      </c>
      <c r="C47" s="127"/>
      <c r="D47" s="128">
        <v>50000</v>
      </c>
      <c r="E47" s="128">
        <v>490000</v>
      </c>
      <c r="F47" s="129">
        <f t="shared" si="0"/>
        <v>540000</v>
      </c>
      <c r="G47" s="183"/>
      <c r="H47" s="183"/>
      <c r="I47" s="183"/>
    </row>
    <row r="48" spans="1:9" s="87" customFormat="1" ht="18" customHeight="1" x14ac:dyDescent="0.25">
      <c r="A48" s="125">
        <v>44</v>
      </c>
      <c r="B48" s="126" t="s">
        <v>131</v>
      </c>
      <c r="C48" s="127"/>
      <c r="D48" s="128"/>
      <c r="E48" s="128">
        <v>290000</v>
      </c>
      <c r="F48" s="129">
        <f t="shared" si="0"/>
        <v>290000</v>
      </c>
      <c r="G48" s="183">
        <v>26</v>
      </c>
      <c r="H48" s="183">
        <v>27</v>
      </c>
      <c r="I48" s="183">
        <v>27</v>
      </c>
    </row>
    <row r="49" spans="1:9" s="87" customFormat="1" ht="18" customHeight="1" x14ac:dyDescent="0.25">
      <c r="A49" s="125"/>
      <c r="B49" s="126" t="s">
        <v>151</v>
      </c>
      <c r="C49" s="127"/>
      <c r="D49" s="128">
        <v>110000</v>
      </c>
      <c r="E49" s="128">
        <v>410000</v>
      </c>
      <c r="F49" s="129">
        <f>F50+F51</f>
        <v>0</v>
      </c>
      <c r="G49" s="183"/>
      <c r="H49" s="183"/>
      <c r="I49" s="183"/>
    </row>
    <row r="50" spans="1:9" s="87" customFormat="1" ht="18" customHeight="1" x14ac:dyDescent="0.25">
      <c r="A50" s="115">
        <v>45</v>
      </c>
      <c r="B50" s="123" t="s">
        <v>111</v>
      </c>
      <c r="C50" s="116"/>
      <c r="D50" s="117"/>
      <c r="E50" s="117"/>
      <c r="F50" s="118">
        <f t="shared" si="0"/>
        <v>0</v>
      </c>
      <c r="G50" s="182">
        <f>D50+D51</f>
        <v>0</v>
      </c>
      <c r="H50" s="183">
        <v>10</v>
      </c>
      <c r="I50" s="183">
        <v>21</v>
      </c>
    </row>
    <row r="51" spans="1:9" s="87" customFormat="1" ht="18" customHeight="1" x14ac:dyDescent="0.25">
      <c r="A51" s="115">
        <v>46</v>
      </c>
      <c r="B51" s="123" t="s">
        <v>112</v>
      </c>
      <c r="C51" s="116"/>
      <c r="D51" s="117"/>
      <c r="E51" s="117"/>
      <c r="F51" s="118">
        <f t="shared" si="0"/>
        <v>0</v>
      </c>
      <c r="G51" s="182">
        <f>E50+E51</f>
        <v>0</v>
      </c>
      <c r="H51" s="183">
        <f>106021+180000</f>
        <v>286021</v>
      </c>
      <c r="I51" s="183">
        <v>123979</v>
      </c>
    </row>
    <row r="52" spans="1:9" s="87" customFormat="1" ht="18" customHeight="1" x14ac:dyDescent="0.25">
      <c r="A52" s="125">
        <v>47</v>
      </c>
      <c r="B52" s="126" t="s">
        <v>136</v>
      </c>
      <c r="C52" s="127"/>
      <c r="D52" s="128"/>
      <c r="E52" s="128">
        <v>310000</v>
      </c>
      <c r="F52" s="129">
        <f t="shared" si="0"/>
        <v>310000</v>
      </c>
      <c r="G52" s="183"/>
      <c r="H52" s="183"/>
      <c r="I52" s="183"/>
    </row>
    <row r="53" spans="1:9" s="87" customFormat="1" ht="18" customHeight="1" x14ac:dyDescent="0.25">
      <c r="A53" s="125">
        <v>48</v>
      </c>
      <c r="B53" s="126" t="s">
        <v>113</v>
      </c>
      <c r="C53" s="127"/>
      <c r="D53" s="128">
        <v>50000</v>
      </c>
      <c r="E53" s="128">
        <v>170000</v>
      </c>
      <c r="F53" s="129">
        <f t="shared" si="0"/>
        <v>220000</v>
      </c>
      <c r="G53" s="183"/>
      <c r="H53" s="183"/>
      <c r="I53" s="183"/>
    </row>
    <row r="54" spans="1:9" s="87" customFormat="1" ht="18" customHeight="1" x14ac:dyDescent="0.25">
      <c r="A54" s="125">
        <v>49</v>
      </c>
      <c r="B54" s="126" t="s">
        <v>137</v>
      </c>
      <c r="C54" s="127"/>
      <c r="D54" s="128">
        <v>50000</v>
      </c>
      <c r="E54" s="128">
        <v>130000</v>
      </c>
      <c r="F54" s="129">
        <f t="shared" si="0"/>
        <v>180000</v>
      </c>
      <c r="G54" s="183"/>
      <c r="H54" s="185">
        <v>8826552</v>
      </c>
      <c r="I54" s="183"/>
    </row>
    <row r="55" spans="1:9" s="87" customFormat="1" ht="18" customHeight="1" x14ac:dyDescent="0.25">
      <c r="A55" s="125">
        <v>50</v>
      </c>
      <c r="B55" s="126" t="s">
        <v>114</v>
      </c>
      <c r="C55" s="127"/>
      <c r="D55" s="128">
        <v>10000</v>
      </c>
      <c r="E55" s="128">
        <v>60000</v>
      </c>
      <c r="F55" s="129">
        <f t="shared" si="0"/>
        <v>70000</v>
      </c>
      <c r="G55" s="183"/>
      <c r="H55" s="183"/>
      <c r="I55" s="183"/>
    </row>
    <row r="56" spans="1:9" s="87" customFormat="1" ht="18" customHeight="1" x14ac:dyDescent="0.25">
      <c r="A56" s="125">
        <v>51</v>
      </c>
      <c r="B56" s="126" t="s">
        <v>126</v>
      </c>
      <c r="C56" s="127"/>
      <c r="D56" s="128">
        <v>50000</v>
      </c>
      <c r="E56" s="128">
        <v>130000</v>
      </c>
      <c r="F56" s="129">
        <f t="shared" si="0"/>
        <v>180000</v>
      </c>
      <c r="G56" s="183"/>
      <c r="H56" s="185">
        <v>9627574.1999999993</v>
      </c>
      <c r="I56" s="185">
        <v>8822221</v>
      </c>
    </row>
    <row r="57" spans="1:9" s="87" customFormat="1" ht="18" customHeight="1" x14ac:dyDescent="0.25">
      <c r="A57" s="125">
        <v>52</v>
      </c>
      <c r="B57" s="126" t="s">
        <v>138</v>
      </c>
      <c r="C57" s="127">
        <v>40000</v>
      </c>
      <c r="D57" s="128">
        <v>82000</v>
      </c>
      <c r="E57" s="128"/>
      <c r="F57" s="129">
        <f t="shared" si="0"/>
        <v>122000</v>
      </c>
      <c r="G57" s="183"/>
      <c r="H57" s="183">
        <v>9661940</v>
      </c>
      <c r="I57" s="185">
        <v>8837533</v>
      </c>
    </row>
    <row r="58" spans="1:9" s="87" customFormat="1" ht="18" customHeight="1" x14ac:dyDescent="0.25">
      <c r="A58" s="125">
        <v>53</v>
      </c>
      <c r="B58" s="126" t="s">
        <v>127</v>
      </c>
      <c r="C58" s="127"/>
      <c r="D58" s="128"/>
      <c r="E58" s="128">
        <v>310000</v>
      </c>
      <c r="F58" s="129">
        <f t="shared" si="0"/>
        <v>310000</v>
      </c>
      <c r="G58" s="183"/>
      <c r="H58" s="182">
        <f>H56-H57</f>
        <v>-34365.800000000745</v>
      </c>
      <c r="I58" s="182">
        <f>I56-I57</f>
        <v>-15312</v>
      </c>
    </row>
    <row r="59" spans="1:9" s="87" customFormat="1" ht="18" customHeight="1" x14ac:dyDescent="0.25">
      <c r="A59" s="125">
        <v>54</v>
      </c>
      <c r="B59" s="126" t="s">
        <v>171</v>
      </c>
      <c r="C59" s="127"/>
      <c r="D59" s="128"/>
      <c r="E59" s="128">
        <v>180000</v>
      </c>
      <c r="F59" s="129">
        <f t="shared" si="0"/>
        <v>180000</v>
      </c>
      <c r="G59" s="183">
        <v>110000</v>
      </c>
      <c r="H59" s="186" t="s">
        <v>143</v>
      </c>
      <c r="I59" s="183"/>
    </row>
    <row r="60" spans="1:9" s="87" customFormat="1" ht="18" customHeight="1" x14ac:dyDescent="0.25">
      <c r="A60" s="125">
        <v>55</v>
      </c>
      <c r="B60" s="126" t="s">
        <v>172</v>
      </c>
      <c r="C60" s="127"/>
      <c r="D60" s="128"/>
      <c r="E60" s="128">
        <v>250000</v>
      </c>
      <c r="F60" s="129">
        <f t="shared" si="0"/>
        <v>250000</v>
      </c>
      <c r="G60" s="183"/>
      <c r="H60" s="182"/>
      <c r="I60" s="183"/>
    </row>
    <row r="61" spans="1:9" s="87" customFormat="1" ht="18" customHeight="1" x14ac:dyDescent="0.25">
      <c r="A61" s="96">
        <v>73200</v>
      </c>
      <c r="B61" s="112" t="s">
        <v>48</v>
      </c>
      <c r="C61" s="97">
        <f>SUM(C62:C64)</f>
        <v>1811100</v>
      </c>
      <c r="D61" s="97">
        <f>SUM(D62:D64)</f>
        <v>25000</v>
      </c>
      <c r="E61" s="97">
        <f>SUM(E62:E64)</f>
        <v>0</v>
      </c>
      <c r="F61" s="97">
        <f>SUM(F62:F64)</f>
        <v>1836100</v>
      </c>
      <c r="G61" s="183"/>
      <c r="H61" s="183"/>
      <c r="I61" s="183"/>
    </row>
    <row r="62" spans="1:9" s="87" customFormat="1" ht="18" customHeight="1" x14ac:dyDescent="0.25">
      <c r="A62" s="125">
        <v>56</v>
      </c>
      <c r="B62" s="187" t="s">
        <v>152</v>
      </c>
      <c r="C62" s="128">
        <v>1450000</v>
      </c>
      <c r="D62" s="128"/>
      <c r="E62" s="128"/>
      <c r="F62" s="129">
        <f t="shared" ref="F62:F64" si="1">C62+D62+E62</f>
        <v>1450000</v>
      </c>
      <c r="G62" s="183"/>
      <c r="H62" s="183"/>
      <c r="I62" s="183"/>
    </row>
    <row r="63" spans="1:9" s="87" customFormat="1" ht="18" customHeight="1" x14ac:dyDescent="0.25">
      <c r="A63" s="98">
        <v>57</v>
      </c>
      <c r="B63" s="88" t="s">
        <v>173</v>
      </c>
      <c r="C63" s="91">
        <v>351100</v>
      </c>
      <c r="D63" s="91"/>
      <c r="E63" s="91"/>
      <c r="F63" s="99">
        <f t="shared" si="1"/>
        <v>351100</v>
      </c>
      <c r="G63" s="183"/>
      <c r="H63" s="183"/>
      <c r="I63" s="183"/>
    </row>
    <row r="64" spans="1:9" s="87" customFormat="1" ht="24" customHeight="1" x14ac:dyDescent="0.25">
      <c r="A64" s="137">
        <v>58</v>
      </c>
      <c r="B64" s="138" t="s">
        <v>174</v>
      </c>
      <c r="C64" s="135">
        <v>10000</v>
      </c>
      <c r="D64" s="139">
        <v>25000</v>
      </c>
      <c r="E64" s="139"/>
      <c r="F64" s="136">
        <f t="shared" si="1"/>
        <v>35000</v>
      </c>
      <c r="G64" s="183"/>
      <c r="H64" s="183"/>
      <c r="I64" s="183"/>
    </row>
    <row r="65" spans="1:9" s="87" customFormat="1" ht="18" customHeight="1" x14ac:dyDescent="0.25">
      <c r="A65" s="96">
        <v>85003</v>
      </c>
      <c r="B65" s="112" t="s">
        <v>140</v>
      </c>
      <c r="C65" s="97">
        <f>SUM(C66:C69)</f>
        <v>1280000</v>
      </c>
      <c r="D65" s="97">
        <f>SUM(D66:D69)</f>
        <v>1760000</v>
      </c>
      <c r="E65" s="97">
        <f>SUM(E66:E69)</f>
        <v>420000</v>
      </c>
      <c r="F65" s="97">
        <f>SUM(F66:F69)</f>
        <v>3460000</v>
      </c>
      <c r="G65" s="183"/>
      <c r="H65" s="183"/>
      <c r="I65" s="183"/>
    </row>
    <row r="66" spans="1:9" s="87" customFormat="1" ht="18" customHeight="1" x14ac:dyDescent="0.25">
      <c r="A66" s="125">
        <v>59</v>
      </c>
      <c r="B66" s="188" t="s">
        <v>100</v>
      </c>
      <c r="C66" s="189">
        <v>650000</v>
      </c>
      <c r="D66" s="190">
        <v>1700000</v>
      </c>
      <c r="E66" s="190"/>
      <c r="F66" s="129">
        <f t="shared" ref="F66:F69" si="2">C66+D66+E66</f>
        <v>2350000</v>
      </c>
      <c r="G66" s="183"/>
      <c r="H66" s="183"/>
      <c r="I66" s="183"/>
    </row>
    <row r="67" spans="1:9" s="87" customFormat="1" ht="23.25" customHeight="1" x14ac:dyDescent="0.25">
      <c r="A67" s="125">
        <v>60</v>
      </c>
      <c r="B67" s="191" t="s">
        <v>99</v>
      </c>
      <c r="C67" s="190">
        <v>630000</v>
      </c>
      <c r="D67" s="190"/>
      <c r="E67" s="190"/>
      <c r="F67" s="129">
        <f t="shared" si="2"/>
        <v>630000</v>
      </c>
      <c r="G67" s="183"/>
      <c r="H67" s="183"/>
      <c r="I67" s="183"/>
    </row>
    <row r="68" spans="1:9" s="87" customFormat="1" ht="24" customHeight="1" x14ac:dyDescent="0.25">
      <c r="A68" s="125">
        <v>61</v>
      </c>
      <c r="B68" s="191" t="s">
        <v>132</v>
      </c>
      <c r="C68" s="189"/>
      <c r="D68" s="190"/>
      <c r="E68" s="190">
        <v>170000</v>
      </c>
      <c r="F68" s="129">
        <f t="shared" si="2"/>
        <v>170000</v>
      </c>
      <c r="G68" s="183"/>
      <c r="H68" s="183"/>
      <c r="I68" s="183"/>
    </row>
    <row r="69" spans="1:9" s="87" customFormat="1" ht="28.5" customHeight="1" x14ac:dyDescent="0.25">
      <c r="A69" s="137">
        <v>62</v>
      </c>
      <c r="B69" s="138" t="s">
        <v>175</v>
      </c>
      <c r="C69" s="192"/>
      <c r="D69" s="143">
        <v>60000</v>
      </c>
      <c r="E69" s="143">
        <v>250000</v>
      </c>
      <c r="F69" s="136">
        <f t="shared" si="2"/>
        <v>310000</v>
      </c>
      <c r="G69" s="183"/>
      <c r="H69" s="183"/>
      <c r="I69" s="183"/>
    </row>
    <row r="70" spans="1:9" s="87" customFormat="1" ht="18" customHeight="1" x14ac:dyDescent="0.25">
      <c r="A70" s="193">
        <v>92250</v>
      </c>
      <c r="B70" s="101" t="s">
        <v>26</v>
      </c>
      <c r="C70" s="97">
        <f>SUM(C71:C75)</f>
        <v>20000</v>
      </c>
      <c r="D70" s="97">
        <f>SUM(D71:D75)</f>
        <v>510000</v>
      </c>
      <c r="E70" s="97">
        <f>SUM(E71:E75)</f>
        <v>800000</v>
      </c>
      <c r="F70" s="97">
        <f>SUM(F71:F75)</f>
        <v>1330000</v>
      </c>
      <c r="G70" s="183"/>
      <c r="H70" s="183"/>
      <c r="I70" s="183"/>
    </row>
    <row r="71" spans="1:9" s="87" customFormat="1" ht="18" customHeight="1" x14ac:dyDescent="0.25">
      <c r="A71" s="194">
        <v>63</v>
      </c>
      <c r="B71" s="131" t="s">
        <v>156</v>
      </c>
      <c r="C71" s="130"/>
      <c r="D71" s="130">
        <v>150000</v>
      </c>
      <c r="E71" s="130">
        <v>270000</v>
      </c>
      <c r="F71" s="129">
        <f>C71+D71+E71</f>
        <v>420000</v>
      </c>
      <c r="G71" s="183"/>
      <c r="H71" s="183"/>
      <c r="I71" s="183"/>
    </row>
    <row r="72" spans="1:9" s="87" customFormat="1" ht="18" customHeight="1" x14ac:dyDescent="0.25">
      <c r="A72" s="194">
        <v>64</v>
      </c>
      <c r="B72" s="131" t="s">
        <v>157</v>
      </c>
      <c r="C72" s="130"/>
      <c r="D72" s="130">
        <v>150000</v>
      </c>
      <c r="E72" s="130">
        <v>270000</v>
      </c>
      <c r="F72" s="129">
        <f t="shared" ref="F72:F75" si="3">C72+D72+E72</f>
        <v>420000</v>
      </c>
      <c r="G72" s="183"/>
      <c r="H72" s="183"/>
      <c r="I72" s="183"/>
    </row>
    <row r="73" spans="1:9" s="87" customFormat="1" ht="18" customHeight="1" x14ac:dyDescent="0.25">
      <c r="A73" s="194">
        <v>65</v>
      </c>
      <c r="B73" s="131" t="s">
        <v>115</v>
      </c>
      <c r="C73" s="130"/>
      <c r="D73" s="130">
        <v>80000</v>
      </c>
      <c r="E73" s="130">
        <v>130000</v>
      </c>
      <c r="F73" s="129">
        <f t="shared" si="3"/>
        <v>210000</v>
      </c>
      <c r="G73" s="183"/>
      <c r="H73" s="195">
        <v>1392846</v>
      </c>
      <c r="I73" s="183"/>
    </row>
    <row r="74" spans="1:9" s="87" customFormat="1" ht="18" customHeight="1" x14ac:dyDescent="0.25">
      <c r="A74" s="194">
        <v>66</v>
      </c>
      <c r="B74" s="131" t="s">
        <v>116</v>
      </c>
      <c r="C74" s="130"/>
      <c r="D74" s="130">
        <v>80000</v>
      </c>
      <c r="E74" s="130">
        <v>130000</v>
      </c>
      <c r="F74" s="129">
        <f t="shared" si="3"/>
        <v>210000</v>
      </c>
      <c r="G74" s="183"/>
      <c r="H74" s="195">
        <v>57154</v>
      </c>
      <c r="I74" s="183"/>
    </row>
    <row r="75" spans="1:9" s="87" customFormat="1" ht="18" customHeight="1" x14ac:dyDescent="0.25">
      <c r="A75" s="196">
        <v>67</v>
      </c>
      <c r="B75" s="134" t="s">
        <v>176</v>
      </c>
      <c r="C75" s="135">
        <v>20000</v>
      </c>
      <c r="D75" s="135">
        <v>50000</v>
      </c>
      <c r="E75" s="135"/>
      <c r="F75" s="136">
        <f t="shared" si="3"/>
        <v>70000</v>
      </c>
      <c r="G75" s="183"/>
      <c r="H75" s="183"/>
      <c r="I75" s="183"/>
    </row>
    <row r="76" spans="1:9" s="87" customFormat="1" ht="18" customHeight="1" x14ac:dyDescent="0.25">
      <c r="A76" s="96">
        <v>93060</v>
      </c>
      <c r="B76" s="101" t="s">
        <v>27</v>
      </c>
      <c r="C76" s="97">
        <f>SUM(C77:C78)</f>
        <v>0</v>
      </c>
      <c r="D76" s="97">
        <f>SUM(D77:D78)</f>
        <v>170000</v>
      </c>
      <c r="E76" s="97">
        <f>SUM(E77:E78)</f>
        <v>390000</v>
      </c>
      <c r="F76" s="97">
        <f>SUM(F77:F78)</f>
        <v>560000</v>
      </c>
      <c r="G76" s="183"/>
      <c r="H76" s="183">
        <v>300000</v>
      </c>
      <c r="I76" s="183"/>
    </row>
    <row r="77" spans="1:9" s="87" customFormat="1" ht="18" customHeight="1" x14ac:dyDescent="0.25">
      <c r="A77" s="132">
        <v>68</v>
      </c>
      <c r="B77" s="131" t="s">
        <v>158</v>
      </c>
      <c r="C77" s="130"/>
      <c r="D77" s="130">
        <v>70000</v>
      </c>
      <c r="E77" s="130">
        <v>320000</v>
      </c>
      <c r="F77" s="130">
        <f>C77+D77+E77</f>
        <v>390000</v>
      </c>
      <c r="G77" s="183"/>
      <c r="H77" s="195">
        <v>51100</v>
      </c>
      <c r="I77" s="183"/>
    </row>
    <row r="78" spans="1:9" s="87" customFormat="1" ht="18" customHeight="1" x14ac:dyDescent="0.25">
      <c r="A78" s="103">
        <v>69</v>
      </c>
      <c r="B78" s="104" t="s">
        <v>117</v>
      </c>
      <c r="C78" s="100"/>
      <c r="D78" s="100">
        <v>100000</v>
      </c>
      <c r="E78" s="100">
        <v>70000</v>
      </c>
      <c r="F78" s="102">
        <f t="shared" ref="F78" si="4">C78+D78+E78</f>
        <v>170000</v>
      </c>
      <c r="G78" s="183"/>
      <c r="H78" s="183"/>
      <c r="I78" s="183"/>
    </row>
    <row r="79" spans="1:9" s="87" customFormat="1" ht="18" customHeight="1" x14ac:dyDescent="0.25">
      <c r="A79" s="96">
        <v>75512</v>
      </c>
      <c r="B79" s="101" t="s">
        <v>49</v>
      </c>
      <c r="C79" s="97">
        <f>SUM(C80:C80)</f>
        <v>15000</v>
      </c>
      <c r="D79" s="97">
        <f t="shared" ref="D79:E79" si="5">SUM(D80:D80)</f>
        <v>15000</v>
      </c>
      <c r="E79" s="97">
        <f t="shared" si="5"/>
        <v>15000</v>
      </c>
      <c r="F79" s="97">
        <f>SUM(F80:F80)</f>
        <v>45000</v>
      </c>
      <c r="G79" s="183"/>
      <c r="H79" s="180">
        <v>10000</v>
      </c>
      <c r="I79" s="183"/>
    </row>
    <row r="80" spans="1:9" s="87" customFormat="1" ht="18" customHeight="1" x14ac:dyDescent="0.25">
      <c r="A80" s="140">
        <v>70</v>
      </c>
      <c r="B80" s="138" t="s">
        <v>177</v>
      </c>
      <c r="C80" s="143">
        <v>15000</v>
      </c>
      <c r="D80" s="143">
        <v>15000</v>
      </c>
      <c r="E80" s="143">
        <v>15000</v>
      </c>
      <c r="F80" s="136">
        <f>C80+D80+E80</f>
        <v>45000</v>
      </c>
      <c r="G80" s="183"/>
      <c r="H80" s="197">
        <f>SUM(H73:H79)</f>
        <v>1811100</v>
      </c>
      <c r="I80" s="180" t="s">
        <v>159</v>
      </c>
    </row>
    <row r="82" spans="3:14" x14ac:dyDescent="0.25">
      <c r="C82" s="86">
        <v>4671296</v>
      </c>
      <c r="D82" s="86">
        <v>5896750</v>
      </c>
      <c r="E82" s="86">
        <v>286021</v>
      </c>
      <c r="H82" s="86">
        <v>1811100</v>
      </c>
      <c r="L82" s="19">
        <v>9313940.5999999996</v>
      </c>
    </row>
    <row r="83" spans="3:14" x14ac:dyDescent="0.25">
      <c r="C83">
        <v>4781296</v>
      </c>
      <c r="D83">
        <v>6306750</v>
      </c>
      <c r="E83" s="86">
        <v>123979</v>
      </c>
      <c r="H83">
        <v>1702846.2</v>
      </c>
      <c r="L83">
        <f>G90</f>
        <v>9661940</v>
      </c>
    </row>
    <row r="84" spans="3:14" x14ac:dyDescent="0.25">
      <c r="C84" s="86">
        <f>C82-C83</f>
        <v>-110000</v>
      </c>
      <c r="D84" s="86">
        <f>D82-D83</f>
        <v>-410000</v>
      </c>
      <c r="E84" s="86">
        <f>SUM(E82:E83)</f>
        <v>410000</v>
      </c>
      <c r="H84" s="86">
        <f>H82-H83</f>
        <v>108253.80000000005</v>
      </c>
      <c r="L84" s="19">
        <f>L83-L82</f>
        <v>347999.40000000037</v>
      </c>
    </row>
    <row r="88" spans="3:14" x14ac:dyDescent="0.25">
      <c r="G88" s="19">
        <v>9313940.5999999996</v>
      </c>
    </row>
    <row r="89" spans="3:14" x14ac:dyDescent="0.25">
      <c r="C89" s="19">
        <v>8826552</v>
      </c>
      <c r="D89" s="19">
        <v>9102659</v>
      </c>
      <c r="E89" s="19">
        <v>9375739</v>
      </c>
      <c r="F89" s="145" t="s">
        <v>161</v>
      </c>
      <c r="G89" s="19">
        <v>9313940.5999999996</v>
      </c>
      <c r="H89" s="19">
        <v>10223813</v>
      </c>
      <c r="I89" s="19">
        <v>10795933</v>
      </c>
      <c r="J89" s="145"/>
      <c r="L89" s="19">
        <v>8785789</v>
      </c>
    </row>
    <row r="90" spans="3:14" x14ac:dyDescent="0.25">
      <c r="C90">
        <v>8837533</v>
      </c>
      <c r="D90">
        <v>9102659</v>
      </c>
      <c r="E90">
        <v>9375739</v>
      </c>
      <c r="F90" s="145" t="s">
        <v>162</v>
      </c>
      <c r="G90" s="145">
        <v>9661940</v>
      </c>
      <c r="H90" s="145">
        <v>10223813</v>
      </c>
      <c r="I90" s="145">
        <v>10795933</v>
      </c>
      <c r="J90" s="145"/>
      <c r="L90" s="146">
        <v>8837533</v>
      </c>
      <c r="M90" s="146">
        <v>3102659</v>
      </c>
      <c r="N90" s="146">
        <v>9375739</v>
      </c>
    </row>
    <row r="91" spans="3:14" x14ac:dyDescent="0.25">
      <c r="C91" s="19">
        <f>C89-C90</f>
        <v>-10981</v>
      </c>
      <c r="D91" s="19">
        <f t="shared" ref="D91:E91" si="6">D89-D90</f>
        <v>0</v>
      </c>
      <c r="E91" s="19">
        <f t="shared" si="6"/>
        <v>0</v>
      </c>
      <c r="F91" s="145" t="s">
        <v>163</v>
      </c>
      <c r="G91" s="144">
        <f>G89-G90</f>
        <v>-347999.40000000037</v>
      </c>
      <c r="H91" s="144">
        <f>H89-H90</f>
        <v>0</v>
      </c>
      <c r="I91" s="144">
        <f>I89-I90</f>
        <v>0</v>
      </c>
      <c r="J91" s="145"/>
      <c r="L91" s="19">
        <f>L89-L90</f>
        <v>-51744</v>
      </c>
    </row>
    <row r="93" spans="3:14" x14ac:dyDescent="0.25">
      <c r="G93" s="19">
        <v>274956.90000000002</v>
      </c>
    </row>
    <row r="94" spans="3:14" x14ac:dyDescent="0.25">
      <c r="E94" t="s">
        <v>164</v>
      </c>
      <c r="G94">
        <v>100999.4</v>
      </c>
      <c r="H94">
        <v>13042.99</v>
      </c>
      <c r="I94">
        <v>240456.99</v>
      </c>
    </row>
    <row r="95" spans="3:14" x14ac:dyDescent="0.25">
      <c r="G95" s="19">
        <f>G93+G94</f>
        <v>375956.30000000005</v>
      </c>
      <c r="H95">
        <f>H94+5656.4</f>
        <v>18699.39</v>
      </c>
      <c r="I95">
        <f>I94+20993.4</f>
        <v>261450.38999999998</v>
      </c>
    </row>
  </sheetData>
  <mergeCells count="3">
    <mergeCell ref="C1:F1"/>
    <mergeCell ref="A1:A2"/>
    <mergeCell ref="B1:B2"/>
  </mergeCells>
  <pageMargins left="0" right="0" top="0" bottom="0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Tabela 4.1 2025-27</vt:lpstr>
      <vt:lpstr>Propozim vendim 2025-2027</vt:lpstr>
      <vt:lpstr>Te hyrat vetanake.Tab4.3</vt:lpstr>
      <vt:lpstr>Kapitalet 25-27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Visar Kozhani</dc:creator>
  <cp:lastModifiedBy>Qendresa Jashanica</cp:lastModifiedBy>
  <cp:lastPrinted>2024-10-23T11:47:26Z</cp:lastPrinted>
  <dcterms:created xsi:type="dcterms:W3CDTF">2022-05-31T06:46:38Z</dcterms:created>
  <dcterms:modified xsi:type="dcterms:W3CDTF">2024-12-18T10:23:51Z</dcterms:modified>
</cp:coreProperties>
</file>