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endresa.Jashanica\Desktop\BUXHETI\1.PLANIFIKIMI\"/>
    </mc:Choice>
  </mc:AlternateContent>
  <bookViews>
    <workbookView xWindow="0" yWindow="0" windowWidth="20730" windowHeight="11535" tabRatio="859" activeTab="3"/>
  </bookViews>
  <sheets>
    <sheet name="Tabela 4.1 2018" sheetId="24" r:id="rId1"/>
    <sheet name="tabela 4.1.2019" sheetId="25" r:id="rId2"/>
    <sheet name="Tabela 4.1 2020" sheetId="40" r:id="rId3"/>
    <sheet name="Tabela 4.2 2018." sheetId="41" r:id="rId4"/>
    <sheet name="Tabela 4.2 2019." sheetId="42" r:id="rId5"/>
    <sheet name="Tabela 4.2 2020" sheetId="43" r:id="rId6"/>
    <sheet name="Te hyrat analitike2016-2020" sheetId="31" r:id="rId7"/>
  </sheets>
  <definedNames>
    <definedName name="_xlnm._FilterDatabase" localSheetId="0" hidden="1">'Tabela 4.1 2018'!$A$3:$P$239</definedName>
  </definedNames>
  <calcPr calcId="152511"/>
</workbook>
</file>

<file path=xl/calcChain.xml><?xml version="1.0" encoding="utf-8"?>
<calcChain xmlns="http://schemas.openxmlformats.org/spreadsheetml/2006/main">
  <c r="H232" i="24" l="1"/>
  <c r="H76" i="24"/>
  <c r="F94" i="41"/>
  <c r="G94" i="41"/>
  <c r="H94" i="41"/>
  <c r="G80" i="41"/>
  <c r="H80" i="41"/>
  <c r="F78" i="41"/>
  <c r="G78" i="41"/>
  <c r="H78" i="41"/>
  <c r="F66" i="41"/>
  <c r="G66" i="41"/>
  <c r="H66" i="41"/>
  <c r="H61" i="41"/>
  <c r="G61" i="41"/>
  <c r="F61" i="41"/>
  <c r="F57" i="41"/>
  <c r="F56" i="41" s="1"/>
  <c r="G57" i="41"/>
  <c r="H57" i="41"/>
  <c r="H8" i="41"/>
  <c r="G8" i="41"/>
  <c r="G7" i="41" s="1"/>
  <c r="H7" i="41"/>
  <c r="F4" i="41"/>
  <c r="H4" i="41"/>
  <c r="E76" i="41"/>
  <c r="E64" i="41"/>
  <c r="F16" i="31"/>
  <c r="I28" i="40"/>
  <c r="M28" i="40" s="1"/>
  <c r="I208" i="40"/>
  <c r="I20" i="40"/>
  <c r="I19" i="40" s="1"/>
  <c r="I96" i="25"/>
  <c r="I137" i="25"/>
  <c r="I232" i="25"/>
  <c r="I220" i="25"/>
  <c r="I192" i="24"/>
  <c r="E75" i="41"/>
  <c r="E90" i="41"/>
  <c r="F89" i="41"/>
  <c r="G60" i="41"/>
  <c r="F60" i="41"/>
  <c r="F65" i="41"/>
  <c r="E63" i="41"/>
  <c r="F51" i="41"/>
  <c r="E51" i="41" s="1"/>
  <c r="E11" i="41"/>
  <c r="F52" i="41"/>
  <c r="E12" i="41"/>
  <c r="F53" i="41"/>
  <c r="E53" i="41"/>
  <c r="F40" i="41"/>
  <c r="E40" i="41"/>
  <c r="F50" i="41"/>
  <c r="C5" i="31"/>
  <c r="D5" i="31"/>
  <c r="E5" i="31"/>
  <c r="E3" i="31" s="1"/>
  <c r="F5" i="31"/>
  <c r="G5" i="31"/>
  <c r="C16" i="31"/>
  <c r="D16" i="31"/>
  <c r="D3" i="31" s="1"/>
  <c r="E16" i="31"/>
  <c r="F3" i="31"/>
  <c r="G16" i="31"/>
  <c r="F5" i="43"/>
  <c r="F4" i="43" s="1"/>
  <c r="G5" i="43"/>
  <c r="G4" i="43"/>
  <c r="E6" i="43"/>
  <c r="E5" i="43"/>
  <c r="E4" i="43" s="1"/>
  <c r="F7" i="43"/>
  <c r="F8" i="43"/>
  <c r="G8" i="43"/>
  <c r="G7" i="43" s="1"/>
  <c r="G3" i="43" s="1"/>
  <c r="H8" i="43"/>
  <c r="E9" i="43"/>
  <c r="E10" i="43"/>
  <c r="E11" i="43"/>
  <c r="E12" i="43"/>
  <c r="E13" i="43"/>
  <c r="E14" i="43"/>
  <c r="E15" i="43"/>
  <c r="E16" i="43"/>
  <c r="E17" i="43"/>
  <c r="E18" i="43"/>
  <c r="E19" i="43"/>
  <c r="E20" i="43"/>
  <c r="E21" i="43"/>
  <c r="E22" i="43"/>
  <c r="E23" i="43"/>
  <c r="E24" i="43"/>
  <c r="E25" i="43"/>
  <c r="E26" i="43"/>
  <c r="E27" i="43"/>
  <c r="E28" i="43"/>
  <c r="E29" i="43"/>
  <c r="E30" i="43"/>
  <c r="E31" i="43"/>
  <c r="E32" i="43"/>
  <c r="E33" i="43"/>
  <c r="E34" i="43"/>
  <c r="E35" i="43"/>
  <c r="E36" i="43"/>
  <c r="E37" i="43"/>
  <c r="E38" i="43"/>
  <c r="F39" i="43"/>
  <c r="F40" i="43"/>
  <c r="G40" i="43"/>
  <c r="G39" i="43" s="1"/>
  <c r="H40" i="43"/>
  <c r="E41" i="43"/>
  <c r="E42" i="43"/>
  <c r="E40" i="43" s="1"/>
  <c r="E39" i="43" s="1"/>
  <c r="F44" i="43"/>
  <c r="F43" i="43" s="1"/>
  <c r="G44" i="43"/>
  <c r="G43" i="43" s="1"/>
  <c r="E45" i="43"/>
  <c r="E46" i="43"/>
  <c r="E44" i="43"/>
  <c r="E43" i="43" s="1"/>
  <c r="F48" i="43"/>
  <c r="G48" i="43"/>
  <c r="G47" i="43"/>
  <c r="E49" i="43"/>
  <c r="E50" i="43"/>
  <c r="E51" i="43"/>
  <c r="E52" i="43"/>
  <c r="E53" i="43"/>
  <c r="G54" i="43"/>
  <c r="H54" i="43"/>
  <c r="H47" i="43" s="1"/>
  <c r="H3" i="43" s="1"/>
  <c r="F55" i="43"/>
  <c r="E56" i="43"/>
  <c r="E57" i="43"/>
  <c r="E58" i="43"/>
  <c r="F60" i="43"/>
  <c r="F59" i="43" s="1"/>
  <c r="G60" i="43"/>
  <c r="G59" i="43" s="1"/>
  <c r="E61" i="43"/>
  <c r="E62" i="43"/>
  <c r="E60" i="43" s="1"/>
  <c r="E59" i="43" s="1"/>
  <c r="F5" i="42"/>
  <c r="F4" i="42" s="1"/>
  <c r="G5" i="42"/>
  <c r="G4" i="42" s="1"/>
  <c r="E6" i="42"/>
  <c r="E5" i="42"/>
  <c r="E4" i="42" s="1"/>
  <c r="F8" i="42"/>
  <c r="F7" i="42" s="1"/>
  <c r="G8" i="42"/>
  <c r="G7" i="42" s="1"/>
  <c r="H8" i="42"/>
  <c r="H7" i="42" s="1"/>
  <c r="E9" i="42"/>
  <c r="E10" i="42"/>
  <c r="E11" i="42"/>
  <c r="E12" i="42"/>
  <c r="E13" i="42"/>
  <c r="E14" i="42"/>
  <c r="E15" i="42"/>
  <c r="E16" i="42"/>
  <c r="E17" i="42"/>
  <c r="E18" i="42"/>
  <c r="E19" i="42"/>
  <c r="E20" i="42"/>
  <c r="E21" i="42"/>
  <c r="E22" i="42"/>
  <c r="E23" i="42"/>
  <c r="E24" i="42"/>
  <c r="E25" i="42"/>
  <c r="E26" i="42"/>
  <c r="E27" i="42"/>
  <c r="E28" i="42"/>
  <c r="E29" i="42"/>
  <c r="E30" i="42"/>
  <c r="E31" i="42"/>
  <c r="E32" i="42"/>
  <c r="E33" i="42"/>
  <c r="E34" i="42"/>
  <c r="E35" i="42"/>
  <c r="E36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50" i="42"/>
  <c r="E51" i="42"/>
  <c r="E52" i="42"/>
  <c r="E53" i="42"/>
  <c r="E54" i="42"/>
  <c r="E55" i="42"/>
  <c r="E56" i="42"/>
  <c r="E57" i="42"/>
  <c r="E58" i="42"/>
  <c r="E59" i="42"/>
  <c r="E60" i="42"/>
  <c r="E61" i="42"/>
  <c r="G62" i="42"/>
  <c r="F63" i="42"/>
  <c r="F62" i="42"/>
  <c r="G63" i="42"/>
  <c r="H63" i="42"/>
  <c r="H62" i="42" s="1"/>
  <c r="H3" i="42" s="1"/>
  <c r="E64" i="42"/>
  <c r="E63" i="42" s="1"/>
  <c r="E62" i="42"/>
  <c r="E65" i="42"/>
  <c r="F67" i="42"/>
  <c r="F66" i="42" s="1"/>
  <c r="G67" i="42"/>
  <c r="G66" i="42" s="1"/>
  <c r="E68" i="42"/>
  <c r="E69" i="42"/>
  <c r="E67" i="42"/>
  <c r="E66" i="42" s="1"/>
  <c r="E70" i="42"/>
  <c r="E71" i="42"/>
  <c r="E72" i="42"/>
  <c r="E73" i="42"/>
  <c r="F75" i="42"/>
  <c r="F74" i="42" s="1"/>
  <c r="G75" i="42"/>
  <c r="G74" i="42" s="1"/>
  <c r="H75" i="42"/>
  <c r="E76" i="42"/>
  <c r="E77" i="42"/>
  <c r="E78" i="42"/>
  <c r="E79" i="42"/>
  <c r="E80" i="42"/>
  <c r="E81" i="42"/>
  <c r="E82" i="42"/>
  <c r="E83" i="42"/>
  <c r="F85" i="42"/>
  <c r="F84" i="42" s="1"/>
  <c r="G85" i="42"/>
  <c r="G84" i="42"/>
  <c r="E86" i="42"/>
  <c r="E87" i="42"/>
  <c r="E85" i="42" s="1"/>
  <c r="E84" i="42" s="1"/>
  <c r="F5" i="41"/>
  <c r="G5" i="41"/>
  <c r="G4" i="41" s="1"/>
  <c r="H5" i="41"/>
  <c r="E6" i="41"/>
  <c r="E5" i="41" s="1"/>
  <c r="E4" i="41" s="1"/>
  <c r="E9" i="41"/>
  <c r="E10" i="41"/>
  <c r="E13" i="41"/>
  <c r="E14" i="41"/>
  <c r="E15" i="41"/>
  <c r="E16" i="41"/>
  <c r="E17" i="41"/>
  <c r="E18" i="41"/>
  <c r="E19" i="41"/>
  <c r="E20" i="41"/>
  <c r="E21" i="41"/>
  <c r="E22" i="41"/>
  <c r="E23" i="41"/>
  <c r="E24" i="41"/>
  <c r="E25" i="41"/>
  <c r="E26" i="41"/>
  <c r="E27" i="41"/>
  <c r="E28" i="41"/>
  <c r="E29" i="41"/>
  <c r="E30" i="41"/>
  <c r="E31" i="41"/>
  <c r="E32" i="41"/>
  <c r="E33" i="41"/>
  <c r="E34" i="41"/>
  <c r="E35" i="41"/>
  <c r="E36" i="41"/>
  <c r="E37" i="41"/>
  <c r="E38" i="41"/>
  <c r="E39" i="41"/>
  <c r="E41" i="41"/>
  <c r="E42" i="41"/>
  <c r="E43" i="41"/>
  <c r="E44" i="41"/>
  <c r="E45" i="41"/>
  <c r="F46" i="41"/>
  <c r="E47" i="41"/>
  <c r="E48" i="41"/>
  <c r="F49" i="41"/>
  <c r="E49" i="41"/>
  <c r="E50" i="41"/>
  <c r="E52" i="41"/>
  <c r="E54" i="41"/>
  <c r="E55" i="41"/>
  <c r="G56" i="41"/>
  <c r="E58" i="41"/>
  <c r="E59" i="41"/>
  <c r="E57" i="41" s="1"/>
  <c r="E56" i="41"/>
  <c r="E62" i="41"/>
  <c r="E61" i="41" s="1"/>
  <c r="G65" i="41"/>
  <c r="E67" i="41"/>
  <c r="E68" i="41"/>
  <c r="E69" i="41"/>
  <c r="E70" i="41"/>
  <c r="E71" i="41"/>
  <c r="E73" i="41"/>
  <c r="E74" i="41"/>
  <c r="G77" i="41"/>
  <c r="E79" i="41"/>
  <c r="E78" i="41"/>
  <c r="H77" i="41"/>
  <c r="E81" i="41"/>
  <c r="E82" i="41"/>
  <c r="F83" i="41"/>
  <c r="E84" i="41"/>
  <c r="E85" i="41"/>
  <c r="E86" i="41"/>
  <c r="E87" i="41"/>
  <c r="E88" i="41"/>
  <c r="E89" i="41"/>
  <c r="E91" i="41"/>
  <c r="E92" i="41"/>
  <c r="H93" i="41"/>
  <c r="F93" i="41"/>
  <c r="G93" i="41"/>
  <c r="E95" i="41"/>
  <c r="E94" i="41"/>
  <c r="E93" i="41" s="1"/>
  <c r="K8" i="40"/>
  <c r="H9" i="40"/>
  <c r="I9" i="40"/>
  <c r="K9" i="40"/>
  <c r="H10" i="40"/>
  <c r="I10" i="40"/>
  <c r="J10" i="40"/>
  <c r="L10" i="40"/>
  <c r="G11" i="40"/>
  <c r="H11" i="40"/>
  <c r="I11" i="40"/>
  <c r="I7" i="40"/>
  <c r="J11" i="40"/>
  <c r="K11" i="40"/>
  <c r="L11" i="40"/>
  <c r="M12" i="40"/>
  <c r="M8" i="40"/>
  <c r="M13" i="40"/>
  <c r="M14" i="40"/>
  <c r="M10" i="40" s="1"/>
  <c r="G15" i="40"/>
  <c r="H15" i="40"/>
  <c r="H7" i="40" s="1"/>
  <c r="I15" i="40"/>
  <c r="J15" i="40"/>
  <c r="J7" i="40" s="1"/>
  <c r="K15" i="40"/>
  <c r="L15" i="40"/>
  <c r="L7" i="40" s="1"/>
  <c r="M16" i="40"/>
  <c r="M17" i="40"/>
  <c r="M9" i="40" s="1"/>
  <c r="M18" i="40"/>
  <c r="G19" i="40"/>
  <c r="H19" i="40"/>
  <c r="J19" i="40"/>
  <c r="K19" i="40"/>
  <c r="L19" i="40"/>
  <c r="M20" i="40"/>
  <c r="M21" i="40"/>
  <c r="M22" i="40"/>
  <c r="H24" i="40"/>
  <c r="J24" i="40"/>
  <c r="K24" i="40"/>
  <c r="L24" i="40"/>
  <c r="H25" i="40"/>
  <c r="J25" i="40"/>
  <c r="K25" i="40"/>
  <c r="K5" i="40" s="1"/>
  <c r="L25" i="40"/>
  <c r="H26" i="40"/>
  <c r="I26" i="40"/>
  <c r="J26" i="40"/>
  <c r="K26" i="40"/>
  <c r="L26" i="40"/>
  <c r="G27" i="40"/>
  <c r="H27" i="40"/>
  <c r="J27" i="40"/>
  <c r="K27" i="40"/>
  <c r="L27" i="40"/>
  <c r="M30" i="40"/>
  <c r="G31" i="40"/>
  <c r="H31" i="40"/>
  <c r="I31" i="40"/>
  <c r="J31" i="40"/>
  <c r="K31" i="40"/>
  <c r="L31" i="40"/>
  <c r="M32" i="40"/>
  <c r="M33" i="40"/>
  <c r="M34" i="40"/>
  <c r="G35" i="40"/>
  <c r="H35" i="40"/>
  <c r="I35" i="40"/>
  <c r="J35" i="40"/>
  <c r="K35" i="40"/>
  <c r="L35" i="40"/>
  <c r="M35" i="40" s="1"/>
  <c r="M36" i="40"/>
  <c r="M37" i="40"/>
  <c r="M38" i="40"/>
  <c r="G39" i="40"/>
  <c r="H39" i="40"/>
  <c r="I39" i="40"/>
  <c r="J39" i="40"/>
  <c r="K39" i="40"/>
  <c r="L39" i="40"/>
  <c r="M40" i="40"/>
  <c r="M41" i="40"/>
  <c r="M42" i="40"/>
  <c r="G43" i="40"/>
  <c r="H43" i="40"/>
  <c r="I43" i="40"/>
  <c r="J43" i="40"/>
  <c r="K43" i="40"/>
  <c r="L43" i="40"/>
  <c r="M44" i="40"/>
  <c r="M45" i="40"/>
  <c r="M46" i="40"/>
  <c r="G47" i="40"/>
  <c r="H47" i="40"/>
  <c r="I47" i="40"/>
  <c r="J47" i="40"/>
  <c r="K47" i="40"/>
  <c r="L47" i="40"/>
  <c r="M48" i="40"/>
  <c r="M49" i="40"/>
  <c r="M50" i="40"/>
  <c r="G51" i="40"/>
  <c r="H51" i="40"/>
  <c r="I51" i="40"/>
  <c r="J51" i="40"/>
  <c r="K51" i="40"/>
  <c r="L51" i="40"/>
  <c r="M52" i="40"/>
  <c r="M53" i="40"/>
  <c r="M54" i="40"/>
  <c r="G55" i="40"/>
  <c r="H55" i="40"/>
  <c r="I55" i="40"/>
  <c r="J55" i="40"/>
  <c r="K55" i="40"/>
  <c r="L55" i="40"/>
  <c r="M56" i="40"/>
  <c r="M57" i="40"/>
  <c r="M58" i="40"/>
  <c r="G59" i="40"/>
  <c r="H59" i="40"/>
  <c r="I59" i="40"/>
  <c r="J59" i="40"/>
  <c r="K59" i="40"/>
  <c r="L59" i="40"/>
  <c r="M60" i="40"/>
  <c r="M59" i="40" s="1"/>
  <c r="M61" i="40"/>
  <c r="M62" i="40"/>
  <c r="G64" i="40"/>
  <c r="J64" i="40"/>
  <c r="J4" i="40" s="1"/>
  <c r="K64" i="40"/>
  <c r="L64" i="40"/>
  <c r="H65" i="40"/>
  <c r="I65" i="40"/>
  <c r="J65" i="40"/>
  <c r="K65" i="40"/>
  <c r="L65" i="40"/>
  <c r="H66" i="40"/>
  <c r="I66" i="40"/>
  <c r="J66" i="40"/>
  <c r="K66" i="40"/>
  <c r="L66" i="40"/>
  <c r="G67" i="40"/>
  <c r="H67" i="40"/>
  <c r="H63" i="40" s="1"/>
  <c r="I67" i="40"/>
  <c r="J67" i="40"/>
  <c r="J63" i="40"/>
  <c r="K67" i="40"/>
  <c r="L67" i="40"/>
  <c r="L63" i="40" s="1"/>
  <c r="M68" i="40"/>
  <c r="M69" i="40"/>
  <c r="M70" i="40"/>
  <c r="M66" i="40" s="1"/>
  <c r="G71" i="40"/>
  <c r="G63" i="40" s="1"/>
  <c r="H71" i="40"/>
  <c r="I71" i="40"/>
  <c r="I63" i="40" s="1"/>
  <c r="J71" i="40"/>
  <c r="K71" i="40"/>
  <c r="K63" i="40" s="1"/>
  <c r="L71" i="40"/>
  <c r="M71" i="40"/>
  <c r="M72" i="40"/>
  <c r="M73" i="40"/>
  <c r="M74" i="40"/>
  <c r="G75" i="40"/>
  <c r="G76" i="40"/>
  <c r="H76" i="40"/>
  <c r="I76" i="40"/>
  <c r="J76" i="40"/>
  <c r="K76" i="40"/>
  <c r="L76" i="40"/>
  <c r="H77" i="40"/>
  <c r="I77" i="40"/>
  <c r="J77" i="40"/>
  <c r="K77" i="40"/>
  <c r="L77" i="40"/>
  <c r="H78" i="40"/>
  <c r="I78" i="40"/>
  <c r="J78" i="40"/>
  <c r="K78" i="40"/>
  <c r="L78" i="40"/>
  <c r="G79" i="40"/>
  <c r="H79" i="40"/>
  <c r="I79" i="40"/>
  <c r="J79" i="40"/>
  <c r="K79" i="40"/>
  <c r="L79" i="40"/>
  <c r="M79" i="40"/>
  <c r="M80" i="40"/>
  <c r="M81" i="40"/>
  <c r="M82" i="40"/>
  <c r="G83" i="40"/>
  <c r="H83" i="40"/>
  <c r="I83" i="40"/>
  <c r="J83" i="40"/>
  <c r="K83" i="40"/>
  <c r="L83" i="40"/>
  <c r="M84" i="40"/>
  <c r="M85" i="40"/>
  <c r="M86" i="40"/>
  <c r="G87" i="40"/>
  <c r="H87" i="40"/>
  <c r="I87" i="40"/>
  <c r="J87" i="40"/>
  <c r="K87" i="40"/>
  <c r="L87" i="40"/>
  <c r="M88" i="40"/>
  <c r="M89" i="40"/>
  <c r="M90" i="40"/>
  <c r="G91" i="40"/>
  <c r="H91" i="40"/>
  <c r="I91" i="40"/>
  <c r="J91" i="40"/>
  <c r="K91" i="40"/>
  <c r="L91" i="40"/>
  <c r="M92" i="40"/>
  <c r="M93" i="40"/>
  <c r="M94" i="40"/>
  <c r="G95" i="40"/>
  <c r="H95" i="40"/>
  <c r="I95" i="40"/>
  <c r="J95" i="40"/>
  <c r="K95" i="40"/>
  <c r="L95" i="40"/>
  <c r="M96" i="40"/>
  <c r="M95" i="40" s="1"/>
  <c r="M97" i="40"/>
  <c r="M98" i="40"/>
  <c r="G99" i="40"/>
  <c r="H99" i="40"/>
  <c r="I99" i="40"/>
  <c r="J99" i="40"/>
  <c r="K99" i="40"/>
  <c r="L99" i="40"/>
  <c r="M100" i="40"/>
  <c r="M101" i="40"/>
  <c r="M99" i="40"/>
  <c r="G103" i="40"/>
  <c r="H103" i="40"/>
  <c r="I103" i="40"/>
  <c r="J103" i="40"/>
  <c r="K103" i="40"/>
  <c r="L103" i="40"/>
  <c r="M104" i="40"/>
  <c r="M105" i="40"/>
  <c r="M106" i="40"/>
  <c r="G107" i="40"/>
  <c r="H107" i="40"/>
  <c r="M107" i="40" s="1"/>
  <c r="I107" i="40"/>
  <c r="J107" i="40"/>
  <c r="K107" i="40"/>
  <c r="L107" i="40"/>
  <c r="M108" i="40"/>
  <c r="M109" i="40"/>
  <c r="M110" i="40"/>
  <c r="G111" i="40"/>
  <c r="H111" i="40"/>
  <c r="I111" i="40"/>
  <c r="J111" i="40"/>
  <c r="K111" i="40"/>
  <c r="L111" i="40"/>
  <c r="M112" i="40"/>
  <c r="M113" i="40"/>
  <c r="M114" i="40"/>
  <c r="M111" i="40" s="1"/>
  <c r="G116" i="40"/>
  <c r="H116" i="40"/>
  <c r="I116" i="40"/>
  <c r="J116" i="40"/>
  <c r="K116" i="40"/>
  <c r="L116" i="40"/>
  <c r="H117" i="40"/>
  <c r="I117" i="40"/>
  <c r="J117" i="40"/>
  <c r="K117" i="40"/>
  <c r="L117" i="40"/>
  <c r="H118" i="40"/>
  <c r="I118" i="40"/>
  <c r="J118" i="40"/>
  <c r="K118" i="40"/>
  <c r="L118" i="40"/>
  <c r="G119" i="40"/>
  <c r="H119" i="40"/>
  <c r="I119" i="40"/>
  <c r="J119" i="40"/>
  <c r="K119" i="40"/>
  <c r="L119" i="40"/>
  <c r="M120" i="40"/>
  <c r="M121" i="40"/>
  <c r="M117" i="40"/>
  <c r="M122" i="40"/>
  <c r="G123" i="40"/>
  <c r="H123" i="40"/>
  <c r="I123" i="40"/>
  <c r="J123" i="40"/>
  <c r="K123" i="40"/>
  <c r="L123" i="40"/>
  <c r="M124" i="40"/>
  <c r="M125" i="40"/>
  <c r="M126" i="40"/>
  <c r="G127" i="40"/>
  <c r="H127" i="40"/>
  <c r="I127" i="40"/>
  <c r="J127" i="40"/>
  <c r="K127" i="40"/>
  <c r="L127" i="40"/>
  <c r="M128" i="40"/>
  <c r="M116" i="40"/>
  <c r="M129" i="40"/>
  <c r="M130" i="40"/>
  <c r="M127" i="40" s="1"/>
  <c r="G132" i="40"/>
  <c r="I132" i="40"/>
  <c r="I4" i="40" s="1"/>
  <c r="I3" i="40" s="1"/>
  <c r="J132" i="40"/>
  <c r="K132" i="40"/>
  <c r="L132" i="40"/>
  <c r="H133" i="40"/>
  <c r="I133" i="40"/>
  <c r="J133" i="40"/>
  <c r="J5" i="40" s="1"/>
  <c r="K133" i="40"/>
  <c r="L133" i="40"/>
  <c r="H134" i="40"/>
  <c r="I134" i="40"/>
  <c r="J134" i="40"/>
  <c r="K134" i="40"/>
  <c r="L134" i="40"/>
  <c r="G135" i="40"/>
  <c r="G131" i="40" s="1"/>
  <c r="H135" i="40"/>
  <c r="I135" i="40"/>
  <c r="I131" i="40" s="1"/>
  <c r="J135" i="40"/>
  <c r="J131" i="40"/>
  <c r="K135" i="40"/>
  <c r="L135" i="40"/>
  <c r="L131" i="40" s="1"/>
  <c r="M136" i="40"/>
  <c r="M137" i="40"/>
  <c r="M138" i="40"/>
  <c r="G139" i="40"/>
  <c r="H139" i="40"/>
  <c r="I139" i="40"/>
  <c r="J139" i="40"/>
  <c r="K139" i="40"/>
  <c r="L139" i="40"/>
  <c r="M139" i="40"/>
  <c r="M140" i="40"/>
  <c r="M141" i="40"/>
  <c r="M142" i="40"/>
  <c r="G143" i="40"/>
  <c r="H143" i="40"/>
  <c r="I143" i="40"/>
  <c r="J143" i="40"/>
  <c r="K143" i="40"/>
  <c r="L143" i="40"/>
  <c r="M144" i="40"/>
  <c r="M145" i="40"/>
  <c r="M146" i="40"/>
  <c r="G148" i="40"/>
  <c r="I148" i="40"/>
  <c r="J148" i="40"/>
  <c r="K148" i="40"/>
  <c r="L148" i="40"/>
  <c r="H149" i="40"/>
  <c r="I149" i="40"/>
  <c r="J149" i="40"/>
  <c r="K149" i="40"/>
  <c r="L149" i="40"/>
  <c r="H150" i="40"/>
  <c r="I150" i="40"/>
  <c r="J150" i="40"/>
  <c r="K150" i="40"/>
  <c r="L150" i="40"/>
  <c r="G151" i="40"/>
  <c r="H151" i="40"/>
  <c r="I151" i="40"/>
  <c r="J151" i="40"/>
  <c r="J147" i="40" s="1"/>
  <c r="K151" i="40"/>
  <c r="L151" i="40"/>
  <c r="M152" i="40"/>
  <c r="M151" i="40" s="1"/>
  <c r="M153" i="40"/>
  <c r="M154" i="40"/>
  <c r="G155" i="40"/>
  <c r="H155" i="40"/>
  <c r="I155" i="40"/>
  <c r="J155" i="40"/>
  <c r="K155" i="40"/>
  <c r="K147" i="40" s="1"/>
  <c r="L155" i="40"/>
  <c r="M156" i="40"/>
  <c r="M157" i="40"/>
  <c r="M149" i="40"/>
  <c r="M158" i="40"/>
  <c r="G159" i="40"/>
  <c r="H159" i="40"/>
  <c r="I159" i="40"/>
  <c r="I147" i="40" s="1"/>
  <c r="J159" i="40"/>
  <c r="K159" i="40"/>
  <c r="L159" i="40"/>
  <c r="M160" i="40"/>
  <c r="M161" i="40"/>
  <c r="M162" i="40"/>
  <c r="G164" i="40"/>
  <c r="H164" i="40"/>
  <c r="I164" i="40"/>
  <c r="J164" i="40"/>
  <c r="K164" i="40"/>
  <c r="L164" i="40"/>
  <c r="H165" i="40"/>
  <c r="I165" i="40"/>
  <c r="J165" i="40"/>
  <c r="K165" i="40"/>
  <c r="L165" i="40"/>
  <c r="H166" i="40"/>
  <c r="I166" i="40"/>
  <c r="J166" i="40"/>
  <c r="K166" i="40"/>
  <c r="L166" i="40"/>
  <c r="G167" i="40"/>
  <c r="H167" i="40"/>
  <c r="H163" i="40" s="1"/>
  <c r="I167" i="40"/>
  <c r="I163" i="40" s="1"/>
  <c r="J167" i="40"/>
  <c r="K167" i="40"/>
  <c r="L167" i="40"/>
  <c r="M167" i="40"/>
  <c r="M168" i="40"/>
  <c r="M164" i="40"/>
  <c r="M169" i="40"/>
  <c r="M170" i="40"/>
  <c r="M166" i="40" s="1"/>
  <c r="G171" i="40"/>
  <c r="G163" i="40" s="1"/>
  <c r="H171" i="40"/>
  <c r="I171" i="40"/>
  <c r="J171" i="40"/>
  <c r="K171" i="40"/>
  <c r="K163" i="40" s="1"/>
  <c r="L171" i="40"/>
  <c r="M172" i="40"/>
  <c r="M173" i="40"/>
  <c r="M165" i="40" s="1"/>
  <c r="M174" i="40"/>
  <c r="G176" i="40"/>
  <c r="G175" i="40" s="1"/>
  <c r="H176" i="40"/>
  <c r="I176" i="40"/>
  <c r="J176" i="40"/>
  <c r="K176" i="40"/>
  <c r="L176" i="40"/>
  <c r="H177" i="40"/>
  <c r="K177" i="40"/>
  <c r="H178" i="40"/>
  <c r="I178" i="40"/>
  <c r="J178" i="40"/>
  <c r="K178" i="40"/>
  <c r="L178" i="40"/>
  <c r="G179" i="40"/>
  <c r="H179" i="40"/>
  <c r="I179" i="40"/>
  <c r="J179" i="40"/>
  <c r="K179" i="40"/>
  <c r="L179" i="40"/>
  <c r="M180" i="40"/>
  <c r="M181" i="40"/>
  <c r="M177" i="40"/>
  <c r="M182" i="40"/>
  <c r="G183" i="40"/>
  <c r="H183" i="40"/>
  <c r="I183" i="40"/>
  <c r="I175" i="40" s="1"/>
  <c r="J183" i="40"/>
  <c r="K183" i="40"/>
  <c r="K175" i="40" s="1"/>
  <c r="L183" i="40"/>
  <c r="M184" i="40"/>
  <c r="M185" i="40"/>
  <c r="M186" i="40"/>
  <c r="M178" i="40" s="1"/>
  <c r="G187" i="40"/>
  <c r="H187" i="40"/>
  <c r="I187" i="40"/>
  <c r="J187" i="40"/>
  <c r="J175" i="40" s="1"/>
  <c r="K187" i="40"/>
  <c r="L187" i="40"/>
  <c r="L175" i="40" s="1"/>
  <c r="M188" i="40"/>
  <c r="M189" i="40"/>
  <c r="M190" i="40"/>
  <c r="H191" i="40"/>
  <c r="G192" i="40"/>
  <c r="G191" i="40"/>
  <c r="H192" i="40"/>
  <c r="I192" i="40"/>
  <c r="J192" i="40"/>
  <c r="K192" i="40"/>
  <c r="L192" i="40"/>
  <c r="M192" i="40" s="1"/>
  <c r="I193" i="40"/>
  <c r="I177" i="40"/>
  <c r="J193" i="40"/>
  <c r="J177" i="40"/>
  <c r="K193" i="40"/>
  <c r="L193" i="40"/>
  <c r="M194" i="40"/>
  <c r="G195" i="40"/>
  <c r="H195" i="40"/>
  <c r="I195" i="40"/>
  <c r="I191" i="40"/>
  <c r="J195" i="40"/>
  <c r="J191" i="40"/>
  <c r="K195" i="40"/>
  <c r="K191" i="40"/>
  <c r="L195" i="40"/>
  <c r="L191" i="40"/>
  <c r="M196" i="40"/>
  <c r="M197" i="40"/>
  <c r="M195" i="40" s="1"/>
  <c r="M191" i="40" s="1"/>
  <c r="M198" i="40"/>
  <c r="G199" i="40"/>
  <c r="H199" i="40"/>
  <c r="I199" i="40"/>
  <c r="J199" i="40"/>
  <c r="K199" i="40"/>
  <c r="L199" i="40"/>
  <c r="M200" i="40"/>
  <c r="M199" i="40" s="1"/>
  <c r="M201" i="40"/>
  <c r="M202" i="40"/>
  <c r="G204" i="40"/>
  <c r="H204" i="40"/>
  <c r="I204" i="40"/>
  <c r="J204" i="40"/>
  <c r="K204" i="40"/>
  <c r="L204" i="40"/>
  <c r="H205" i="40"/>
  <c r="I205" i="40"/>
  <c r="J205" i="40"/>
  <c r="K205" i="40"/>
  <c r="L205" i="40"/>
  <c r="H206" i="40"/>
  <c r="I206" i="40"/>
  <c r="J206" i="40"/>
  <c r="K206" i="40"/>
  <c r="L206" i="40"/>
  <c r="G207" i="40"/>
  <c r="H207" i="40"/>
  <c r="I207" i="40"/>
  <c r="J207" i="40"/>
  <c r="K207" i="40"/>
  <c r="L207" i="40"/>
  <c r="M208" i="40"/>
  <c r="M209" i="40"/>
  <c r="M207" i="40" s="1"/>
  <c r="M210" i="40"/>
  <c r="G211" i="40"/>
  <c r="G203" i="40" s="1"/>
  <c r="H211" i="40"/>
  <c r="H203" i="40"/>
  <c r="I211" i="40"/>
  <c r="J211" i="40"/>
  <c r="M211" i="40" s="1"/>
  <c r="M203" i="40" s="1"/>
  <c r="K211" i="40"/>
  <c r="L211" i="40"/>
  <c r="M212" i="40"/>
  <c r="M213" i="40"/>
  <c r="M214" i="40"/>
  <c r="G215" i="40"/>
  <c r="H215" i="40"/>
  <c r="I215" i="40"/>
  <c r="M215" i="40" s="1"/>
  <c r="J215" i="40"/>
  <c r="K215" i="40"/>
  <c r="L215" i="40"/>
  <c r="M216" i="40"/>
  <c r="M217" i="40"/>
  <c r="M218" i="40"/>
  <c r="G220" i="40"/>
  <c r="I220" i="40"/>
  <c r="J220" i="40"/>
  <c r="K220" i="40"/>
  <c r="L220" i="40"/>
  <c r="H221" i="40"/>
  <c r="I221" i="40"/>
  <c r="J221" i="40"/>
  <c r="K221" i="40"/>
  <c r="L221" i="40"/>
  <c r="L222" i="40"/>
  <c r="G223" i="40"/>
  <c r="G219" i="40" s="1"/>
  <c r="H223" i="40"/>
  <c r="I223" i="40"/>
  <c r="J223" i="40"/>
  <c r="K223" i="40"/>
  <c r="L223" i="40"/>
  <c r="M224" i="40"/>
  <c r="M225" i="40"/>
  <c r="M226" i="40"/>
  <c r="M222" i="40" s="1"/>
  <c r="G227" i="40"/>
  <c r="H227" i="40"/>
  <c r="I227" i="40"/>
  <c r="J227" i="40"/>
  <c r="K227" i="40"/>
  <c r="K219" i="40" s="1"/>
  <c r="L227" i="40"/>
  <c r="M228" i="40"/>
  <c r="M229" i="40"/>
  <c r="M230" i="40"/>
  <c r="G231" i="40"/>
  <c r="H231" i="40"/>
  <c r="I231" i="40"/>
  <c r="J231" i="40"/>
  <c r="K231" i="40"/>
  <c r="L231" i="40"/>
  <c r="M232" i="40"/>
  <c r="M231" i="40" s="1"/>
  <c r="M233" i="40"/>
  <c r="M234" i="40"/>
  <c r="G235" i="40"/>
  <c r="I235" i="40"/>
  <c r="J235" i="40"/>
  <c r="K235" i="40"/>
  <c r="L235" i="40"/>
  <c r="L219" i="40" s="1"/>
  <c r="H236" i="40"/>
  <c r="M237" i="40"/>
  <c r="M238" i="40"/>
  <c r="K8" i="25"/>
  <c r="H9" i="25"/>
  <c r="I9" i="25"/>
  <c r="K9" i="25"/>
  <c r="H10" i="25"/>
  <c r="I10" i="25"/>
  <c r="J10" i="25"/>
  <c r="L10" i="25"/>
  <c r="G11" i="25"/>
  <c r="H11" i="25"/>
  <c r="I11" i="25"/>
  <c r="I7" i="25"/>
  <c r="J11" i="25"/>
  <c r="J7" i="25"/>
  <c r="K11" i="25"/>
  <c r="K7" i="25"/>
  <c r="L11" i="25"/>
  <c r="M12" i="25"/>
  <c r="M8" i="25" s="1"/>
  <c r="M13" i="25"/>
  <c r="M14" i="25"/>
  <c r="M10" i="25" s="1"/>
  <c r="G15" i="25"/>
  <c r="H15" i="25"/>
  <c r="I15" i="25"/>
  <c r="J15" i="25"/>
  <c r="K15" i="25"/>
  <c r="L15" i="25"/>
  <c r="M15" i="25"/>
  <c r="M16" i="25"/>
  <c r="M17" i="25"/>
  <c r="M18" i="25"/>
  <c r="G19" i="25"/>
  <c r="H19" i="25"/>
  <c r="I19" i="25"/>
  <c r="J19" i="25"/>
  <c r="K19" i="25"/>
  <c r="L19" i="25"/>
  <c r="M20" i="25"/>
  <c r="M21" i="25"/>
  <c r="M22" i="25"/>
  <c r="H24" i="25"/>
  <c r="J24" i="25"/>
  <c r="K24" i="25"/>
  <c r="L24" i="25"/>
  <c r="H25" i="25"/>
  <c r="J25" i="25"/>
  <c r="K25" i="25"/>
  <c r="L25" i="25"/>
  <c r="H26" i="25"/>
  <c r="I26" i="25"/>
  <c r="J26" i="25"/>
  <c r="K26" i="25"/>
  <c r="L26" i="25"/>
  <c r="G27" i="25"/>
  <c r="H27" i="25"/>
  <c r="J27" i="25"/>
  <c r="K27" i="25"/>
  <c r="L27" i="25"/>
  <c r="M29" i="25"/>
  <c r="M30" i="25"/>
  <c r="G31" i="25"/>
  <c r="H31" i="25"/>
  <c r="I31" i="25"/>
  <c r="J31" i="25"/>
  <c r="K31" i="25"/>
  <c r="L31" i="25"/>
  <c r="M32" i="25"/>
  <c r="M33" i="25"/>
  <c r="M34" i="25"/>
  <c r="G35" i="25"/>
  <c r="H35" i="25"/>
  <c r="I35" i="25"/>
  <c r="J35" i="25"/>
  <c r="K35" i="25"/>
  <c r="L35" i="25"/>
  <c r="M36" i="25"/>
  <c r="M37" i="25"/>
  <c r="M38" i="25"/>
  <c r="G39" i="25"/>
  <c r="H39" i="25"/>
  <c r="I39" i="25"/>
  <c r="J39" i="25"/>
  <c r="K39" i="25"/>
  <c r="L39" i="25"/>
  <c r="M39" i="25" s="1"/>
  <c r="M40" i="25"/>
  <c r="M41" i="25"/>
  <c r="M42" i="25"/>
  <c r="G43" i="25"/>
  <c r="H43" i="25"/>
  <c r="I43" i="25"/>
  <c r="J43" i="25"/>
  <c r="K43" i="25"/>
  <c r="L43" i="25"/>
  <c r="M44" i="25"/>
  <c r="M45" i="25"/>
  <c r="M46" i="25"/>
  <c r="G47" i="25"/>
  <c r="H47" i="25"/>
  <c r="I47" i="25"/>
  <c r="J47" i="25"/>
  <c r="K47" i="25"/>
  <c r="L47" i="25"/>
  <c r="M48" i="25"/>
  <c r="M49" i="25"/>
  <c r="M50" i="25"/>
  <c r="G51" i="25"/>
  <c r="H51" i="25"/>
  <c r="I51" i="25"/>
  <c r="J51" i="25"/>
  <c r="K51" i="25"/>
  <c r="L51" i="25"/>
  <c r="M52" i="25"/>
  <c r="M53" i="25"/>
  <c r="M54" i="25"/>
  <c r="G55" i="25"/>
  <c r="H55" i="25"/>
  <c r="I55" i="25"/>
  <c r="J55" i="25"/>
  <c r="K55" i="25"/>
  <c r="L55" i="25"/>
  <c r="M56" i="25"/>
  <c r="M57" i="25"/>
  <c r="M58" i="25"/>
  <c r="G59" i="25"/>
  <c r="H59" i="25"/>
  <c r="I59" i="25"/>
  <c r="J59" i="25"/>
  <c r="K59" i="25"/>
  <c r="L59" i="25"/>
  <c r="M60" i="25"/>
  <c r="M61" i="25"/>
  <c r="M62" i="25"/>
  <c r="G64" i="25"/>
  <c r="J64" i="25"/>
  <c r="K64" i="25"/>
  <c r="L64" i="25"/>
  <c r="H65" i="25"/>
  <c r="I65" i="25"/>
  <c r="J65" i="25"/>
  <c r="K65" i="25"/>
  <c r="L65" i="25"/>
  <c r="H66" i="25"/>
  <c r="I66" i="25"/>
  <c r="J66" i="25"/>
  <c r="K66" i="25"/>
  <c r="L66" i="25"/>
  <c r="G67" i="25"/>
  <c r="H67" i="25"/>
  <c r="I67" i="25"/>
  <c r="I63" i="25"/>
  <c r="J67" i="25"/>
  <c r="J63" i="25"/>
  <c r="K67" i="25"/>
  <c r="K63" i="25"/>
  <c r="L67" i="25"/>
  <c r="M68" i="25"/>
  <c r="M67" i="25" s="1"/>
  <c r="M69" i="25"/>
  <c r="M70" i="25"/>
  <c r="M66" i="25" s="1"/>
  <c r="G71" i="25"/>
  <c r="H71" i="25"/>
  <c r="I71" i="25"/>
  <c r="J71" i="25"/>
  <c r="M71" i="25" s="1"/>
  <c r="K71" i="25"/>
  <c r="L71" i="25"/>
  <c r="M72" i="25"/>
  <c r="M73" i="25"/>
  <c r="M65" i="25" s="1"/>
  <c r="M74" i="25"/>
  <c r="G76" i="25"/>
  <c r="G75" i="25" s="1"/>
  <c r="H76" i="25"/>
  <c r="H4" i="25" s="1"/>
  <c r="I76" i="25"/>
  <c r="J76" i="25"/>
  <c r="J4" i="25" s="1"/>
  <c r="J3" i="25" s="1"/>
  <c r="K76" i="25"/>
  <c r="L76" i="25"/>
  <c r="H77" i="25"/>
  <c r="I77" i="25"/>
  <c r="I5" i="25" s="1"/>
  <c r="J77" i="25"/>
  <c r="K77" i="25"/>
  <c r="L77" i="25"/>
  <c r="H78" i="25"/>
  <c r="I78" i="25"/>
  <c r="J78" i="25"/>
  <c r="K78" i="25"/>
  <c r="L78" i="25"/>
  <c r="G79" i="25"/>
  <c r="H79" i="25"/>
  <c r="I79" i="25"/>
  <c r="J79" i="25"/>
  <c r="K79" i="25"/>
  <c r="L79" i="25"/>
  <c r="L75" i="25" s="1"/>
  <c r="M80" i="25"/>
  <c r="M81" i="25"/>
  <c r="M82" i="25"/>
  <c r="G83" i="25"/>
  <c r="H83" i="25"/>
  <c r="I83" i="25"/>
  <c r="I75" i="25" s="1"/>
  <c r="J83" i="25"/>
  <c r="K83" i="25"/>
  <c r="L83" i="25"/>
  <c r="M83" i="25" s="1"/>
  <c r="M84" i="25"/>
  <c r="M85" i="25"/>
  <c r="M86" i="25"/>
  <c r="G87" i="25"/>
  <c r="H87" i="25"/>
  <c r="I87" i="25"/>
  <c r="J87" i="25"/>
  <c r="K87" i="25"/>
  <c r="K75" i="25" s="1"/>
  <c r="L87" i="25"/>
  <c r="M88" i="25"/>
  <c r="M89" i="25"/>
  <c r="M90" i="25"/>
  <c r="M78" i="25" s="1"/>
  <c r="G91" i="25"/>
  <c r="H91" i="25"/>
  <c r="I91" i="25"/>
  <c r="J91" i="25"/>
  <c r="K91" i="25"/>
  <c r="L91" i="25"/>
  <c r="M92" i="25"/>
  <c r="M93" i="25"/>
  <c r="M94" i="25"/>
  <c r="G95" i="25"/>
  <c r="H95" i="25"/>
  <c r="I95" i="25"/>
  <c r="J95" i="25"/>
  <c r="K95" i="25"/>
  <c r="L95" i="25"/>
  <c r="M96" i="25"/>
  <c r="M97" i="25"/>
  <c r="M98" i="25"/>
  <c r="G99" i="25"/>
  <c r="H99" i="25"/>
  <c r="I99" i="25"/>
  <c r="J99" i="25"/>
  <c r="K99" i="25"/>
  <c r="L99" i="25"/>
  <c r="M100" i="25"/>
  <c r="M101" i="25"/>
  <c r="G103" i="25"/>
  <c r="H103" i="25"/>
  <c r="I103" i="25"/>
  <c r="J103" i="25"/>
  <c r="K103" i="25"/>
  <c r="L103" i="25"/>
  <c r="M104" i="25"/>
  <c r="M105" i="25"/>
  <c r="M106" i="25"/>
  <c r="G107" i="25"/>
  <c r="H107" i="25"/>
  <c r="I107" i="25"/>
  <c r="J107" i="25"/>
  <c r="K107" i="25"/>
  <c r="L107" i="25"/>
  <c r="M108" i="25"/>
  <c r="M109" i="25"/>
  <c r="M110" i="25"/>
  <c r="G111" i="25"/>
  <c r="H111" i="25"/>
  <c r="I111" i="25"/>
  <c r="J111" i="25"/>
  <c r="K111" i="25"/>
  <c r="L111" i="25"/>
  <c r="M112" i="25"/>
  <c r="M113" i="25"/>
  <c r="M114" i="25"/>
  <c r="G116" i="25"/>
  <c r="H116" i="25"/>
  <c r="I116" i="25"/>
  <c r="J116" i="25"/>
  <c r="K116" i="25"/>
  <c r="L116" i="25"/>
  <c r="H117" i="25"/>
  <c r="I117" i="25"/>
  <c r="J117" i="25"/>
  <c r="K117" i="25"/>
  <c r="L117" i="25"/>
  <c r="H118" i="25"/>
  <c r="I118" i="25"/>
  <c r="J118" i="25"/>
  <c r="K118" i="25"/>
  <c r="L118" i="25"/>
  <c r="G119" i="25"/>
  <c r="H119" i="25"/>
  <c r="I119" i="25"/>
  <c r="I115" i="25" s="1"/>
  <c r="J119" i="25"/>
  <c r="K119" i="25"/>
  <c r="L119" i="25"/>
  <c r="M120" i="25"/>
  <c r="M121" i="25"/>
  <c r="M122" i="25"/>
  <c r="G123" i="25"/>
  <c r="G115" i="25" s="1"/>
  <c r="H123" i="25"/>
  <c r="I123" i="25"/>
  <c r="J123" i="25"/>
  <c r="K123" i="25"/>
  <c r="K115" i="25"/>
  <c r="L123" i="25"/>
  <c r="M124" i="25"/>
  <c r="M116" i="25" s="1"/>
  <c r="M125" i="25"/>
  <c r="M117" i="25"/>
  <c r="M126" i="25"/>
  <c r="G127" i="25"/>
  <c r="H127" i="25"/>
  <c r="I127" i="25"/>
  <c r="J127" i="25"/>
  <c r="J115" i="25" s="1"/>
  <c r="K127" i="25"/>
  <c r="L127" i="25"/>
  <c r="M128" i="25"/>
  <c r="M129" i="25"/>
  <c r="M130" i="25"/>
  <c r="K131" i="25"/>
  <c r="G132" i="25"/>
  <c r="I132" i="25"/>
  <c r="J132" i="25"/>
  <c r="K132" i="25"/>
  <c r="L132" i="25"/>
  <c r="H133" i="25"/>
  <c r="I133" i="25"/>
  <c r="J133" i="25"/>
  <c r="K133" i="25"/>
  <c r="L133" i="25"/>
  <c r="L5" i="25" s="1"/>
  <c r="H134" i="25"/>
  <c r="I134" i="25"/>
  <c r="J134" i="25"/>
  <c r="K134" i="25"/>
  <c r="L134" i="25"/>
  <c r="G135" i="25"/>
  <c r="G131" i="25" s="1"/>
  <c r="H135" i="25"/>
  <c r="I135" i="25"/>
  <c r="I131" i="25"/>
  <c r="J135" i="25"/>
  <c r="K135" i="25"/>
  <c r="L135" i="25"/>
  <c r="L131" i="25" s="1"/>
  <c r="M136" i="25"/>
  <c r="M137" i="25"/>
  <c r="M138" i="25"/>
  <c r="G139" i="25"/>
  <c r="H139" i="25"/>
  <c r="I139" i="25"/>
  <c r="J139" i="25"/>
  <c r="K139" i="25"/>
  <c r="L139" i="25"/>
  <c r="M140" i="25"/>
  <c r="M141" i="25"/>
  <c r="M142" i="25"/>
  <c r="M134" i="25" s="1"/>
  <c r="G143" i="25"/>
  <c r="H143" i="25"/>
  <c r="I143" i="25"/>
  <c r="J143" i="25"/>
  <c r="J131" i="25" s="1"/>
  <c r="K143" i="25"/>
  <c r="L143" i="25"/>
  <c r="M144" i="25"/>
  <c r="M145" i="25"/>
  <c r="M146" i="25"/>
  <c r="L147" i="25"/>
  <c r="G148" i="25"/>
  <c r="I148" i="25"/>
  <c r="J148" i="25"/>
  <c r="K148" i="25"/>
  <c r="L148" i="25"/>
  <c r="H149" i="25"/>
  <c r="I149" i="25"/>
  <c r="J149" i="25"/>
  <c r="K149" i="25"/>
  <c r="L149" i="25"/>
  <c r="H150" i="25"/>
  <c r="I150" i="25"/>
  <c r="J150" i="25"/>
  <c r="K150" i="25"/>
  <c r="L150" i="25"/>
  <c r="G151" i="25"/>
  <c r="H151" i="25"/>
  <c r="I151" i="25"/>
  <c r="J151" i="25"/>
  <c r="K151" i="25"/>
  <c r="K147" i="25" s="1"/>
  <c r="L151" i="25"/>
  <c r="M152" i="25"/>
  <c r="M151" i="25" s="1"/>
  <c r="M153" i="25"/>
  <c r="M154" i="25"/>
  <c r="G155" i="25"/>
  <c r="H155" i="25"/>
  <c r="I155" i="25"/>
  <c r="J155" i="25"/>
  <c r="K155" i="25"/>
  <c r="L155" i="25"/>
  <c r="M156" i="25"/>
  <c r="M157" i="25"/>
  <c r="M158" i="25"/>
  <c r="G159" i="25"/>
  <c r="H159" i="25"/>
  <c r="I159" i="25"/>
  <c r="J159" i="25"/>
  <c r="K159" i="25"/>
  <c r="L159" i="25"/>
  <c r="M160" i="25"/>
  <c r="M161" i="25"/>
  <c r="M149" i="25" s="1"/>
  <c r="M162" i="25"/>
  <c r="G164" i="25"/>
  <c r="H164" i="25"/>
  <c r="I164" i="25"/>
  <c r="J164" i="25"/>
  <c r="K164" i="25"/>
  <c r="L164" i="25"/>
  <c r="H165" i="25"/>
  <c r="I165" i="25"/>
  <c r="J165" i="25"/>
  <c r="K165" i="25"/>
  <c r="L165" i="25"/>
  <c r="H166" i="25"/>
  <c r="I166" i="25"/>
  <c r="J166" i="25"/>
  <c r="K166" i="25"/>
  <c r="L166" i="25"/>
  <c r="G167" i="25"/>
  <c r="G163" i="25"/>
  <c r="H167" i="25"/>
  <c r="I167" i="25"/>
  <c r="J167" i="25"/>
  <c r="K167" i="25"/>
  <c r="K163" i="25"/>
  <c r="L167" i="25"/>
  <c r="M168" i="25"/>
  <c r="M164" i="25"/>
  <c r="M169" i="25"/>
  <c r="M165" i="25" s="1"/>
  <c r="M170" i="25"/>
  <c r="G171" i="25"/>
  <c r="H171" i="25"/>
  <c r="I171" i="25"/>
  <c r="J171" i="25"/>
  <c r="J163" i="25" s="1"/>
  <c r="K171" i="25"/>
  <c r="L171" i="25"/>
  <c r="L163" i="25" s="1"/>
  <c r="M172" i="25"/>
  <c r="M173" i="25"/>
  <c r="M174" i="25"/>
  <c r="M166" i="25"/>
  <c r="J175" i="25"/>
  <c r="G176" i="25"/>
  <c r="G175" i="25" s="1"/>
  <c r="H176" i="25"/>
  <c r="I176" i="25"/>
  <c r="J176" i="25"/>
  <c r="K176" i="25"/>
  <c r="L176" i="25"/>
  <c r="H177" i="25"/>
  <c r="J177" i="25"/>
  <c r="K177" i="25"/>
  <c r="H178" i="25"/>
  <c r="I178" i="25"/>
  <c r="J178" i="25"/>
  <c r="K178" i="25"/>
  <c r="L178" i="25"/>
  <c r="G179" i="25"/>
  <c r="H179" i="25"/>
  <c r="I179" i="25"/>
  <c r="J179" i="25"/>
  <c r="K179" i="25"/>
  <c r="L179" i="25"/>
  <c r="M180" i="25"/>
  <c r="M181" i="25"/>
  <c r="M182" i="25"/>
  <c r="G183" i="25"/>
  <c r="H183" i="25"/>
  <c r="I183" i="25"/>
  <c r="J183" i="25"/>
  <c r="K183" i="25"/>
  <c r="L183" i="25"/>
  <c r="M184" i="25"/>
  <c r="M183" i="25"/>
  <c r="M185" i="25"/>
  <c r="M177" i="25"/>
  <c r="M186" i="25"/>
  <c r="G187" i="25"/>
  <c r="H187" i="25"/>
  <c r="I187" i="25"/>
  <c r="J187" i="25"/>
  <c r="K187" i="25"/>
  <c r="L187" i="25"/>
  <c r="M188" i="25"/>
  <c r="M189" i="25"/>
  <c r="M190" i="25"/>
  <c r="G192" i="25"/>
  <c r="G191" i="25"/>
  <c r="H192" i="25"/>
  <c r="I192" i="25"/>
  <c r="J192" i="25"/>
  <c r="K192" i="25"/>
  <c r="L192" i="25"/>
  <c r="M192" i="25"/>
  <c r="I193" i="25"/>
  <c r="I177" i="25"/>
  <c r="J193" i="25"/>
  <c r="K193" i="25"/>
  <c r="L193" i="25"/>
  <c r="M194" i="25"/>
  <c r="G195" i="25"/>
  <c r="H195" i="25"/>
  <c r="H191" i="25" s="1"/>
  <c r="I195" i="25"/>
  <c r="I191" i="25"/>
  <c r="J195" i="25"/>
  <c r="J191" i="25"/>
  <c r="K195" i="25"/>
  <c r="K191" i="25"/>
  <c r="L195" i="25"/>
  <c r="L191" i="25"/>
  <c r="M196" i="25"/>
  <c r="M197" i="25"/>
  <c r="M198" i="25"/>
  <c r="M195" i="25"/>
  <c r="M191" i="25" s="1"/>
  <c r="G199" i="25"/>
  <c r="H199" i="25"/>
  <c r="I199" i="25"/>
  <c r="J199" i="25"/>
  <c r="K199" i="25"/>
  <c r="L199" i="25"/>
  <c r="M200" i="25"/>
  <c r="M201" i="25"/>
  <c r="M202" i="25"/>
  <c r="G204" i="25"/>
  <c r="H204" i="25"/>
  <c r="J204" i="25"/>
  <c r="K204" i="25"/>
  <c r="L204" i="25"/>
  <c r="H205" i="25"/>
  <c r="I205" i="25"/>
  <c r="J205" i="25"/>
  <c r="K205" i="25"/>
  <c r="L205" i="25"/>
  <c r="H206" i="25"/>
  <c r="I206" i="25"/>
  <c r="J206" i="25"/>
  <c r="K206" i="25"/>
  <c r="L206" i="25"/>
  <c r="G207" i="25"/>
  <c r="H207" i="25"/>
  <c r="I207" i="25"/>
  <c r="J207" i="25"/>
  <c r="K207" i="25"/>
  <c r="L207" i="25"/>
  <c r="M208" i="25"/>
  <c r="M204" i="25" s="1"/>
  <c r="M209" i="25"/>
  <c r="M205" i="25"/>
  <c r="M210" i="25"/>
  <c r="G211" i="25"/>
  <c r="G203" i="25" s="1"/>
  <c r="H211" i="25"/>
  <c r="I211" i="25"/>
  <c r="J211" i="25"/>
  <c r="J203" i="25" s="1"/>
  <c r="K211" i="25"/>
  <c r="L211" i="25"/>
  <c r="L203" i="25" s="1"/>
  <c r="M212" i="25"/>
  <c r="M213" i="25"/>
  <c r="M214" i="25"/>
  <c r="M206" i="25" s="1"/>
  <c r="G215" i="25"/>
  <c r="H215" i="25"/>
  <c r="I215" i="25"/>
  <c r="J215" i="25"/>
  <c r="K215" i="25"/>
  <c r="K203" i="25" s="1"/>
  <c r="L215" i="25"/>
  <c r="M216" i="25"/>
  <c r="M217" i="25"/>
  <c r="M218" i="25"/>
  <c r="G220" i="25"/>
  <c r="J220" i="25"/>
  <c r="K220" i="25"/>
  <c r="L220" i="25"/>
  <c r="H221" i="25"/>
  <c r="I221" i="25"/>
  <c r="J221" i="25"/>
  <c r="K221" i="25"/>
  <c r="L221" i="25"/>
  <c r="L222" i="25"/>
  <c r="G223" i="25"/>
  <c r="G219" i="25"/>
  <c r="H223" i="25"/>
  <c r="I223" i="25"/>
  <c r="J223" i="25"/>
  <c r="K223" i="25"/>
  <c r="L223" i="25"/>
  <c r="M224" i="25"/>
  <c r="M225" i="25"/>
  <c r="M226" i="25"/>
  <c r="M223" i="25" s="1"/>
  <c r="M219" i="25" s="1"/>
  <c r="G227" i="25"/>
  <c r="H227" i="25"/>
  <c r="I227" i="25"/>
  <c r="J227" i="25"/>
  <c r="K227" i="25"/>
  <c r="L227" i="25"/>
  <c r="M228" i="25"/>
  <c r="M229" i="25"/>
  <c r="M221" i="25" s="1"/>
  <c r="M230" i="25"/>
  <c r="M227" i="25"/>
  <c r="G231" i="25"/>
  <c r="H231" i="25"/>
  <c r="I231" i="25"/>
  <c r="J231" i="25"/>
  <c r="K231" i="25"/>
  <c r="L231" i="25"/>
  <c r="L219" i="25" s="1"/>
  <c r="M232" i="25"/>
  <c r="M233" i="25"/>
  <c r="M234" i="25"/>
  <c r="M231" i="25" s="1"/>
  <c r="G235" i="25"/>
  <c r="H235" i="25"/>
  <c r="I235" i="25"/>
  <c r="J235" i="25"/>
  <c r="K235" i="25"/>
  <c r="L235" i="25"/>
  <c r="H236" i="25"/>
  <c r="H220" i="25"/>
  <c r="M237" i="25"/>
  <c r="M238" i="25"/>
  <c r="M235" i="25" s="1"/>
  <c r="K8" i="24"/>
  <c r="H9" i="24"/>
  <c r="I9" i="24"/>
  <c r="K9" i="24"/>
  <c r="H10" i="24"/>
  <c r="I10" i="24"/>
  <c r="J10" i="24"/>
  <c r="L10" i="24"/>
  <c r="G11" i="24"/>
  <c r="H11" i="24"/>
  <c r="H7" i="24" s="1"/>
  <c r="I11" i="24"/>
  <c r="I7" i="24" s="1"/>
  <c r="J11" i="24"/>
  <c r="J7" i="24" s="1"/>
  <c r="K11" i="24"/>
  <c r="K7" i="24" s="1"/>
  <c r="L11" i="24"/>
  <c r="L7" i="24"/>
  <c r="M12" i="24"/>
  <c r="M11" i="24"/>
  <c r="M13" i="24"/>
  <c r="M14" i="24"/>
  <c r="G15" i="24"/>
  <c r="G7" i="24" s="1"/>
  <c r="H15" i="24"/>
  <c r="I15" i="24"/>
  <c r="J15" i="24"/>
  <c r="K15" i="24"/>
  <c r="L15" i="24"/>
  <c r="M16" i="24"/>
  <c r="M8" i="24" s="1"/>
  <c r="M17" i="24"/>
  <c r="M18" i="24"/>
  <c r="M10" i="24" s="1"/>
  <c r="G19" i="24"/>
  <c r="H19" i="24"/>
  <c r="I19" i="24"/>
  <c r="J19" i="24"/>
  <c r="K19" i="24"/>
  <c r="L19" i="24"/>
  <c r="M20" i="24"/>
  <c r="M21" i="24"/>
  <c r="M19" i="24"/>
  <c r="M22" i="24"/>
  <c r="H24" i="24"/>
  <c r="J24" i="24"/>
  <c r="K24" i="24"/>
  <c r="K4" i="24" s="1"/>
  <c r="L24" i="24"/>
  <c r="H25" i="24"/>
  <c r="J25" i="24"/>
  <c r="K25" i="24"/>
  <c r="L25" i="24"/>
  <c r="H26" i="24"/>
  <c r="I26" i="24"/>
  <c r="J26" i="24"/>
  <c r="K26" i="24"/>
  <c r="L26" i="24"/>
  <c r="G27" i="24"/>
  <c r="G23" i="24"/>
  <c r="H27" i="24"/>
  <c r="J27" i="24"/>
  <c r="J23" i="24" s="1"/>
  <c r="K27" i="24"/>
  <c r="K23" i="24"/>
  <c r="L27" i="24"/>
  <c r="M28" i="24"/>
  <c r="I29" i="24"/>
  <c r="M30" i="24"/>
  <c r="M26" i="24" s="1"/>
  <c r="G31" i="24"/>
  <c r="H31" i="24"/>
  <c r="I31" i="24"/>
  <c r="J31" i="24"/>
  <c r="K31" i="24"/>
  <c r="L31" i="24"/>
  <c r="M31" i="24" s="1"/>
  <c r="M32" i="24"/>
  <c r="M33" i="24"/>
  <c r="M34" i="24"/>
  <c r="G35" i="24"/>
  <c r="H35" i="24"/>
  <c r="I35" i="24"/>
  <c r="J35" i="24"/>
  <c r="K35" i="24"/>
  <c r="L35" i="24"/>
  <c r="M35" i="24"/>
  <c r="M36" i="24"/>
  <c r="M37" i="24"/>
  <c r="M38" i="24"/>
  <c r="G39" i="24"/>
  <c r="H39" i="24"/>
  <c r="I39" i="24"/>
  <c r="J39" i="24"/>
  <c r="K39" i="24"/>
  <c r="L39" i="24"/>
  <c r="M40" i="24"/>
  <c r="M41" i="24"/>
  <c r="M42" i="24"/>
  <c r="G43" i="24"/>
  <c r="H43" i="24"/>
  <c r="I43" i="24"/>
  <c r="I23" i="24" s="1"/>
  <c r="J43" i="24"/>
  <c r="K43" i="24"/>
  <c r="L43" i="24"/>
  <c r="M44" i="24"/>
  <c r="M45" i="24"/>
  <c r="M46" i="24"/>
  <c r="G47" i="24"/>
  <c r="H47" i="24"/>
  <c r="I47" i="24"/>
  <c r="J47" i="24"/>
  <c r="K47" i="24"/>
  <c r="L47" i="24"/>
  <c r="M48" i="24"/>
  <c r="M49" i="24"/>
  <c r="M50" i="24"/>
  <c r="G51" i="24"/>
  <c r="H51" i="24"/>
  <c r="I51" i="24"/>
  <c r="J51" i="24"/>
  <c r="K51" i="24"/>
  <c r="L51" i="24"/>
  <c r="M52" i="24"/>
  <c r="M53" i="24"/>
  <c r="M54" i="24"/>
  <c r="G55" i="24"/>
  <c r="H55" i="24"/>
  <c r="I55" i="24"/>
  <c r="J55" i="24"/>
  <c r="K55" i="24"/>
  <c r="L55" i="24"/>
  <c r="M56" i="24"/>
  <c r="M57" i="24"/>
  <c r="M58" i="24"/>
  <c r="M55" i="24" s="1"/>
  <c r="G59" i="24"/>
  <c r="H59" i="24"/>
  <c r="I59" i="24"/>
  <c r="J59" i="24"/>
  <c r="K59" i="24"/>
  <c r="L59" i="24"/>
  <c r="M60" i="24"/>
  <c r="M61" i="24"/>
  <c r="M62" i="24"/>
  <c r="M59" i="24" s="1"/>
  <c r="G64" i="24"/>
  <c r="J64" i="24"/>
  <c r="K64" i="24"/>
  <c r="L64" i="24"/>
  <c r="H65" i="24"/>
  <c r="I65" i="24"/>
  <c r="J65" i="24"/>
  <c r="K65" i="24"/>
  <c r="L65" i="24"/>
  <c r="H66" i="24"/>
  <c r="I66" i="24"/>
  <c r="J66" i="24"/>
  <c r="K66" i="24"/>
  <c r="L66" i="24"/>
  <c r="G67" i="24"/>
  <c r="H67" i="24"/>
  <c r="H63" i="24" s="1"/>
  <c r="I67" i="24"/>
  <c r="J67" i="24"/>
  <c r="J63" i="24" s="1"/>
  <c r="K67" i="24"/>
  <c r="L67" i="24"/>
  <c r="M68" i="24"/>
  <c r="M69" i="24"/>
  <c r="M65" i="24" s="1"/>
  <c r="M70" i="24"/>
  <c r="G71" i="24"/>
  <c r="G63" i="24"/>
  <c r="H71" i="24"/>
  <c r="I71" i="24"/>
  <c r="J71" i="24"/>
  <c r="K71" i="24"/>
  <c r="K63" i="24" s="1"/>
  <c r="L71" i="24"/>
  <c r="M72" i="24"/>
  <c r="M73" i="24"/>
  <c r="M74" i="24"/>
  <c r="G76" i="24"/>
  <c r="G75" i="24"/>
  <c r="I76" i="24"/>
  <c r="J76" i="24"/>
  <c r="K76" i="24"/>
  <c r="L76" i="24"/>
  <c r="H77" i="24"/>
  <c r="I77" i="24"/>
  <c r="J77" i="24"/>
  <c r="K77" i="24"/>
  <c r="L77" i="24"/>
  <c r="H78" i="24"/>
  <c r="I78" i="24"/>
  <c r="J78" i="24"/>
  <c r="K78" i="24"/>
  <c r="L78" i="24"/>
  <c r="G79" i="24"/>
  <c r="H79" i="24"/>
  <c r="I79" i="24"/>
  <c r="J79" i="24"/>
  <c r="K79" i="24"/>
  <c r="L79" i="24"/>
  <c r="M80" i="24"/>
  <c r="M81" i="24"/>
  <c r="M82" i="24"/>
  <c r="G83" i="24"/>
  <c r="H83" i="24"/>
  <c r="I83" i="24"/>
  <c r="J83" i="24"/>
  <c r="K83" i="24"/>
  <c r="L83" i="24"/>
  <c r="M84" i="24"/>
  <c r="M85" i="24"/>
  <c r="M86" i="24"/>
  <c r="G87" i="24"/>
  <c r="H87" i="24"/>
  <c r="I87" i="24"/>
  <c r="J87" i="24"/>
  <c r="K87" i="24"/>
  <c r="L87" i="24"/>
  <c r="M87" i="24"/>
  <c r="M88" i="24"/>
  <c r="M89" i="24"/>
  <c r="M90" i="24"/>
  <c r="G91" i="24"/>
  <c r="H91" i="24"/>
  <c r="I91" i="24"/>
  <c r="J91" i="24"/>
  <c r="K91" i="24"/>
  <c r="L91" i="24"/>
  <c r="M91" i="24" s="1"/>
  <c r="M92" i="24"/>
  <c r="M93" i="24"/>
  <c r="M94" i="24"/>
  <c r="G95" i="24"/>
  <c r="H95" i="24"/>
  <c r="I95" i="24"/>
  <c r="J95" i="24"/>
  <c r="K95" i="24"/>
  <c r="K75" i="24" s="1"/>
  <c r="L95" i="24"/>
  <c r="M96" i="24"/>
  <c r="M97" i="24"/>
  <c r="M98" i="24"/>
  <c r="G99" i="24"/>
  <c r="H99" i="24"/>
  <c r="I99" i="24"/>
  <c r="I75" i="24" s="1"/>
  <c r="J99" i="24"/>
  <c r="K99" i="24"/>
  <c r="L99" i="24"/>
  <c r="M100" i="24"/>
  <c r="M99" i="24" s="1"/>
  <c r="M101" i="24"/>
  <c r="G103" i="24"/>
  <c r="H103" i="24"/>
  <c r="I103" i="24"/>
  <c r="J103" i="24"/>
  <c r="K103" i="24"/>
  <c r="L103" i="24"/>
  <c r="M103" i="24"/>
  <c r="M104" i="24"/>
  <c r="M105" i="24"/>
  <c r="M106" i="24"/>
  <c r="G107" i="24"/>
  <c r="H107" i="24"/>
  <c r="I107" i="24"/>
  <c r="J107" i="24"/>
  <c r="K107" i="24"/>
  <c r="L107" i="24"/>
  <c r="M108" i="24"/>
  <c r="M109" i="24"/>
  <c r="M110" i="24"/>
  <c r="G111" i="24"/>
  <c r="H111" i="24"/>
  <c r="I111" i="24"/>
  <c r="J111" i="24"/>
  <c r="K111" i="24"/>
  <c r="L111" i="24"/>
  <c r="M112" i="24"/>
  <c r="M113" i="24"/>
  <c r="M114" i="24"/>
  <c r="M111" i="24" s="1"/>
  <c r="G116" i="24"/>
  <c r="H116" i="24"/>
  <c r="I116" i="24"/>
  <c r="J116" i="24"/>
  <c r="K116" i="24"/>
  <c r="L116" i="24"/>
  <c r="H117" i="24"/>
  <c r="I117" i="24"/>
  <c r="J117" i="24"/>
  <c r="K117" i="24"/>
  <c r="L117" i="24"/>
  <c r="H118" i="24"/>
  <c r="I118" i="24"/>
  <c r="J118" i="24"/>
  <c r="K118" i="24"/>
  <c r="L118" i="24"/>
  <c r="G119" i="24"/>
  <c r="H119" i="24"/>
  <c r="I119" i="24"/>
  <c r="J119" i="24"/>
  <c r="K119" i="24"/>
  <c r="L119" i="24"/>
  <c r="M120" i="24"/>
  <c r="M121" i="24"/>
  <c r="M122" i="24"/>
  <c r="M118" i="24" s="1"/>
  <c r="G123" i="24"/>
  <c r="H123" i="24"/>
  <c r="I123" i="24"/>
  <c r="J123" i="24"/>
  <c r="K123" i="24"/>
  <c r="L123" i="24"/>
  <c r="L115" i="24"/>
  <c r="M124" i="24"/>
  <c r="M125" i="24"/>
  <c r="M126" i="24"/>
  <c r="G127" i="24"/>
  <c r="H127" i="24"/>
  <c r="I127" i="24"/>
  <c r="J127" i="24"/>
  <c r="K127" i="24"/>
  <c r="K115" i="24"/>
  <c r="L127" i="24"/>
  <c r="M128" i="24"/>
  <c r="M129" i="24"/>
  <c r="M127" i="24"/>
  <c r="M130" i="24"/>
  <c r="G132" i="24"/>
  <c r="J132" i="24"/>
  <c r="K132" i="24"/>
  <c r="L132" i="24"/>
  <c r="H133" i="24"/>
  <c r="I133" i="24"/>
  <c r="J133" i="24"/>
  <c r="K133" i="24"/>
  <c r="L133" i="24"/>
  <c r="L5" i="24" s="1"/>
  <c r="H134" i="24"/>
  <c r="I134" i="24"/>
  <c r="J134" i="24"/>
  <c r="K134" i="24"/>
  <c r="L134" i="24"/>
  <c r="G135" i="24"/>
  <c r="G131" i="24" s="1"/>
  <c r="H135" i="24"/>
  <c r="I135" i="24"/>
  <c r="J135" i="24"/>
  <c r="K135" i="24"/>
  <c r="L135" i="24"/>
  <c r="M136" i="24"/>
  <c r="M137" i="24"/>
  <c r="M138" i="24"/>
  <c r="M134" i="24"/>
  <c r="G139" i="24"/>
  <c r="H139" i="24"/>
  <c r="I139" i="24"/>
  <c r="J139" i="24"/>
  <c r="K139" i="24"/>
  <c r="L139" i="24"/>
  <c r="L131" i="24" s="1"/>
  <c r="M140" i="24"/>
  <c r="M141" i="24"/>
  <c r="M133" i="24" s="1"/>
  <c r="M142" i="24"/>
  <c r="G143" i="24"/>
  <c r="H143" i="24"/>
  <c r="I143" i="24"/>
  <c r="I131" i="24" s="1"/>
  <c r="J143" i="24"/>
  <c r="K143" i="24"/>
  <c r="K131" i="24" s="1"/>
  <c r="L143" i="24"/>
  <c r="M143" i="24"/>
  <c r="M144" i="24"/>
  <c r="M145" i="24"/>
  <c r="M146" i="24"/>
  <c r="G148" i="24"/>
  <c r="I148" i="24"/>
  <c r="J148" i="24"/>
  <c r="K148" i="24"/>
  <c r="L148" i="24"/>
  <c r="H149" i="24"/>
  <c r="I149" i="24"/>
  <c r="J149" i="24"/>
  <c r="K149" i="24"/>
  <c r="L149" i="24"/>
  <c r="H150" i="24"/>
  <c r="I150" i="24"/>
  <c r="J150" i="24"/>
  <c r="K150" i="24"/>
  <c r="L150" i="24"/>
  <c r="G151" i="24"/>
  <c r="H151" i="24"/>
  <c r="I151" i="24"/>
  <c r="J151" i="24"/>
  <c r="J147" i="24" s="1"/>
  <c r="K151" i="24"/>
  <c r="L151" i="24"/>
  <c r="L147" i="24" s="1"/>
  <c r="M152" i="24"/>
  <c r="M153" i="24"/>
  <c r="M151" i="24"/>
  <c r="M154" i="24"/>
  <c r="G155" i="24"/>
  <c r="G147" i="24" s="1"/>
  <c r="H155" i="24"/>
  <c r="I155" i="24"/>
  <c r="J155" i="24"/>
  <c r="K155" i="24"/>
  <c r="L155" i="24"/>
  <c r="M156" i="24"/>
  <c r="M157" i="24"/>
  <c r="M149" i="24" s="1"/>
  <c r="M158" i="24"/>
  <c r="G159" i="24"/>
  <c r="H159" i="24"/>
  <c r="I159" i="24"/>
  <c r="J159" i="24"/>
  <c r="K159" i="24"/>
  <c r="L159" i="24"/>
  <c r="M160" i="24"/>
  <c r="M148" i="24" s="1"/>
  <c r="M161" i="24"/>
  <c r="M162" i="24"/>
  <c r="M150" i="24" s="1"/>
  <c r="G164" i="24"/>
  <c r="H164" i="24"/>
  <c r="I164" i="24"/>
  <c r="J164" i="24"/>
  <c r="K164" i="24"/>
  <c r="L164" i="24"/>
  <c r="H165" i="24"/>
  <c r="I165" i="24"/>
  <c r="I5" i="24" s="1"/>
  <c r="J165" i="24"/>
  <c r="K165" i="24"/>
  <c r="L165" i="24"/>
  <c r="H166" i="24"/>
  <c r="I166" i="24"/>
  <c r="J166" i="24"/>
  <c r="K166" i="24"/>
  <c r="L166" i="24"/>
  <c r="G167" i="24"/>
  <c r="G163" i="24"/>
  <c r="H167" i="24"/>
  <c r="H163" i="24"/>
  <c r="I167" i="24"/>
  <c r="J167" i="24"/>
  <c r="J163" i="24"/>
  <c r="K167" i="24"/>
  <c r="L167" i="24"/>
  <c r="M167" i="24" s="1"/>
  <c r="M168" i="24"/>
  <c r="M169" i="24"/>
  <c r="M165" i="24" s="1"/>
  <c r="M170" i="24"/>
  <c r="G171" i="24"/>
  <c r="H171" i="24"/>
  <c r="I171" i="24"/>
  <c r="I163" i="24" s="1"/>
  <c r="J171" i="24"/>
  <c r="K171" i="24"/>
  <c r="K163" i="24" s="1"/>
  <c r="L171" i="24"/>
  <c r="L163" i="24"/>
  <c r="M172" i="24"/>
  <c r="M164" i="24"/>
  <c r="M173" i="24"/>
  <c r="M174" i="24"/>
  <c r="G176" i="24"/>
  <c r="G175" i="24" s="1"/>
  <c r="H176" i="24"/>
  <c r="I176" i="24"/>
  <c r="J176" i="24"/>
  <c r="K176" i="24"/>
  <c r="L176" i="24"/>
  <c r="H177" i="24"/>
  <c r="H5" i="24"/>
  <c r="K177" i="24"/>
  <c r="H178" i="24"/>
  <c r="I178" i="24"/>
  <c r="J178" i="24"/>
  <c r="K178" i="24"/>
  <c r="L178" i="24"/>
  <c r="G179" i="24"/>
  <c r="H179" i="24"/>
  <c r="H175" i="24" s="1"/>
  <c r="I179" i="24"/>
  <c r="J179" i="24"/>
  <c r="K179" i="24"/>
  <c r="K175" i="24"/>
  <c r="L179" i="24"/>
  <c r="M180" i="24"/>
  <c r="M181" i="24"/>
  <c r="M182" i="24"/>
  <c r="M178" i="24" s="1"/>
  <c r="G183" i="24"/>
  <c r="H183" i="24"/>
  <c r="I183" i="24"/>
  <c r="I175" i="24" s="1"/>
  <c r="J183" i="24"/>
  <c r="K183" i="24"/>
  <c r="L183" i="24"/>
  <c r="L175" i="24" s="1"/>
  <c r="M184" i="24"/>
  <c r="M183" i="24" s="1"/>
  <c r="M185" i="24"/>
  <c r="M177" i="24"/>
  <c r="M186" i="24"/>
  <c r="G187" i="24"/>
  <c r="H187" i="24"/>
  <c r="I187" i="24"/>
  <c r="J187" i="24"/>
  <c r="K187" i="24"/>
  <c r="L187" i="24"/>
  <c r="M188" i="24"/>
  <c r="M189" i="24"/>
  <c r="M190" i="24"/>
  <c r="G192" i="24"/>
  <c r="G191" i="24"/>
  <c r="H192" i="24"/>
  <c r="J192" i="24"/>
  <c r="M192" i="24" s="1"/>
  <c r="K192" i="24"/>
  <c r="L192" i="24"/>
  <c r="I193" i="24"/>
  <c r="I177" i="24" s="1"/>
  <c r="J193" i="24"/>
  <c r="J177" i="24"/>
  <c r="K193" i="24"/>
  <c r="L193" i="24"/>
  <c r="L177" i="24"/>
  <c r="M194" i="24"/>
  <c r="G195" i="24"/>
  <c r="H195" i="24"/>
  <c r="H191" i="24"/>
  <c r="I195" i="24"/>
  <c r="I191" i="24"/>
  <c r="J195" i="24"/>
  <c r="J191" i="24"/>
  <c r="K195" i="24"/>
  <c r="K191" i="24"/>
  <c r="L195" i="24"/>
  <c r="L191" i="24"/>
  <c r="M196" i="24"/>
  <c r="M197" i="24"/>
  <c r="M195" i="24" s="1"/>
  <c r="M191" i="24" s="1"/>
  <c r="M198" i="24"/>
  <c r="G199" i="24"/>
  <c r="H199" i="24"/>
  <c r="I199" i="24"/>
  <c r="J199" i="24"/>
  <c r="K199" i="24"/>
  <c r="L199" i="24"/>
  <c r="M200" i="24"/>
  <c r="M201" i="24"/>
  <c r="M202" i="24"/>
  <c r="G204" i="24"/>
  <c r="H204" i="24"/>
  <c r="I204" i="24"/>
  <c r="J204" i="24"/>
  <c r="K204" i="24"/>
  <c r="L204" i="24"/>
  <c r="H205" i="24"/>
  <c r="I205" i="24"/>
  <c r="J205" i="24"/>
  <c r="K205" i="24"/>
  <c r="L205" i="24"/>
  <c r="H206" i="24"/>
  <c r="I206" i="24"/>
  <c r="J206" i="24"/>
  <c r="K206" i="24"/>
  <c r="L206" i="24"/>
  <c r="G207" i="24"/>
  <c r="H207" i="24"/>
  <c r="I207" i="24"/>
  <c r="J207" i="24"/>
  <c r="J203" i="24" s="1"/>
  <c r="K207" i="24"/>
  <c r="L207" i="24"/>
  <c r="L203" i="24"/>
  <c r="M208" i="24"/>
  <c r="M209" i="24"/>
  <c r="M210" i="24"/>
  <c r="G211" i="24"/>
  <c r="H211" i="24"/>
  <c r="I211" i="24"/>
  <c r="I203" i="24" s="1"/>
  <c r="J211" i="24"/>
  <c r="K211" i="24"/>
  <c r="L211" i="24"/>
  <c r="M211" i="24"/>
  <c r="M212" i="24"/>
  <c r="M213" i="24"/>
  <c r="M214" i="24"/>
  <c r="G215" i="24"/>
  <c r="H215" i="24"/>
  <c r="H203" i="24" s="1"/>
  <c r="I215" i="24"/>
  <c r="J215" i="24"/>
  <c r="K215" i="24"/>
  <c r="L215" i="24"/>
  <c r="M216" i="24"/>
  <c r="M217" i="24"/>
  <c r="M218" i="24"/>
  <c r="G220" i="24"/>
  <c r="I220" i="24"/>
  <c r="J220" i="24"/>
  <c r="K220" i="24"/>
  <c r="L220" i="24"/>
  <c r="H221" i="24"/>
  <c r="I221" i="24"/>
  <c r="J221" i="24"/>
  <c r="K221" i="24"/>
  <c r="L221" i="24"/>
  <c r="L222" i="24"/>
  <c r="G223" i="24"/>
  <c r="H223" i="24"/>
  <c r="I223" i="24"/>
  <c r="J223" i="24"/>
  <c r="K223" i="24"/>
  <c r="K219" i="24"/>
  <c r="L223" i="24"/>
  <c r="M224" i="24"/>
  <c r="M225" i="24"/>
  <c r="M226" i="24"/>
  <c r="G227" i="24"/>
  <c r="H227" i="24"/>
  <c r="I227" i="24"/>
  <c r="J227" i="24"/>
  <c r="J219" i="24" s="1"/>
  <c r="K227" i="24"/>
  <c r="L227" i="24"/>
  <c r="L219" i="24" s="1"/>
  <c r="M228" i="24"/>
  <c r="M229" i="24"/>
  <c r="M230" i="24"/>
  <c r="M227" i="24" s="1"/>
  <c r="G231" i="24"/>
  <c r="H231" i="24"/>
  <c r="I231" i="24"/>
  <c r="J231" i="24"/>
  <c r="K231" i="24"/>
  <c r="L231" i="24"/>
  <c r="M232" i="24"/>
  <c r="M233" i="24"/>
  <c r="M221" i="24" s="1"/>
  <c r="M234" i="24"/>
  <c r="G235" i="24"/>
  <c r="G219" i="24" s="1"/>
  <c r="I235" i="24"/>
  <c r="J235" i="24"/>
  <c r="K235" i="24"/>
  <c r="L235" i="24"/>
  <c r="H236" i="24"/>
  <c r="M236" i="24"/>
  <c r="M237" i="24"/>
  <c r="M238" i="24"/>
  <c r="L4" i="24"/>
  <c r="E60" i="41"/>
  <c r="E46" i="41"/>
  <c r="M123" i="24"/>
  <c r="M79" i="24"/>
  <c r="L23" i="24"/>
  <c r="M95" i="24"/>
  <c r="M83" i="24"/>
  <c r="J4" i="24"/>
  <c r="M211" i="25"/>
  <c r="M176" i="25"/>
  <c r="M179" i="25"/>
  <c r="M167" i="25"/>
  <c r="H163" i="25"/>
  <c r="M139" i="25"/>
  <c r="M132" i="25"/>
  <c r="M24" i="24"/>
  <c r="L177" i="25"/>
  <c r="M193" i="25"/>
  <c r="M215" i="24"/>
  <c r="G203" i="24"/>
  <c r="H131" i="24"/>
  <c r="I27" i="24"/>
  <c r="M29" i="24"/>
  <c r="M25" i="24"/>
  <c r="M15" i="24"/>
  <c r="M222" i="25"/>
  <c r="H175" i="25"/>
  <c r="M11" i="40"/>
  <c r="M7" i="40" s="1"/>
  <c r="G3" i="42"/>
  <c r="M204" i="24"/>
  <c r="M236" i="25"/>
  <c r="I175" i="25"/>
  <c r="H75" i="25"/>
  <c r="L63" i="25"/>
  <c r="H63" i="25"/>
  <c r="M51" i="25"/>
  <c r="M35" i="25"/>
  <c r="K5" i="25"/>
  <c r="K75" i="40"/>
  <c r="M15" i="40"/>
  <c r="M159" i="25"/>
  <c r="G147" i="25"/>
  <c r="M107" i="25"/>
  <c r="M64" i="25"/>
  <c r="M204" i="40"/>
  <c r="M135" i="40"/>
  <c r="M133" i="40"/>
  <c r="M123" i="25"/>
  <c r="M87" i="25"/>
  <c r="M28" i="25"/>
  <c r="I27" i="25"/>
  <c r="I23" i="25"/>
  <c r="L4" i="25"/>
  <c r="M19" i="25"/>
  <c r="M159" i="40"/>
  <c r="M31" i="40"/>
  <c r="M24" i="40"/>
  <c r="H5" i="40"/>
  <c r="J5" i="25"/>
  <c r="M155" i="40"/>
  <c r="M148" i="40"/>
  <c r="M132" i="40"/>
  <c r="M119" i="40"/>
  <c r="M77" i="40"/>
  <c r="M55" i="40"/>
  <c r="M39" i="40"/>
  <c r="H23" i="40"/>
  <c r="K7" i="40"/>
  <c r="G7" i="40"/>
  <c r="I5" i="40"/>
  <c r="E8" i="43"/>
  <c r="E7" i="43" s="1"/>
  <c r="G3" i="31"/>
  <c r="C3" i="31"/>
  <c r="M227" i="40"/>
  <c r="M221" i="40"/>
  <c r="J219" i="40"/>
  <c r="K203" i="40"/>
  <c r="M187" i="40"/>
  <c r="M179" i="40"/>
  <c r="M176" i="40"/>
  <c r="M171" i="40"/>
  <c r="M163" i="40" s="1"/>
  <c r="J163" i="40"/>
  <c r="M83" i="40"/>
  <c r="J75" i="40"/>
  <c r="H75" i="40"/>
  <c r="M47" i="40"/>
  <c r="M26" i="40"/>
  <c r="L23" i="40"/>
  <c r="L4" i="40"/>
  <c r="E8" i="42"/>
  <c r="E7" i="42" s="1"/>
  <c r="F3" i="42"/>
  <c r="L7" i="25"/>
  <c r="H7" i="25"/>
  <c r="J203" i="40"/>
  <c r="M150" i="40"/>
  <c r="L147" i="40"/>
  <c r="H147" i="40"/>
  <c r="M143" i="40"/>
  <c r="M134" i="40"/>
  <c r="K131" i="40"/>
  <c r="H131" i="40"/>
  <c r="K115" i="40"/>
  <c r="G115" i="40"/>
  <c r="M91" i="40"/>
  <c r="I75" i="40"/>
  <c r="I27" i="40"/>
  <c r="I23" i="40"/>
  <c r="M29" i="40"/>
  <c r="M25" i="40"/>
  <c r="J3" i="40"/>
  <c r="M236" i="40"/>
  <c r="M235" i="40" s="1"/>
  <c r="M220" i="40"/>
  <c r="M24" i="25"/>
  <c r="M27" i="25"/>
  <c r="M220" i="25"/>
  <c r="I219" i="24"/>
  <c r="I4" i="24"/>
  <c r="M135" i="24"/>
  <c r="M132" i="24"/>
  <c r="M95" i="25"/>
  <c r="I4" i="25"/>
  <c r="I219" i="25"/>
  <c r="M207" i="25"/>
  <c r="M76" i="25"/>
  <c r="M11" i="25"/>
  <c r="M7" i="25"/>
  <c r="I115" i="40"/>
  <c r="M76" i="40"/>
  <c r="M27" i="40"/>
  <c r="H3" i="41"/>
  <c r="G3" i="41"/>
  <c r="M193" i="24"/>
  <c r="M187" i="24"/>
  <c r="M155" i="24"/>
  <c r="J131" i="24"/>
  <c r="M222" i="24" l="1"/>
  <c r="M223" i="24"/>
  <c r="M220" i="24"/>
  <c r="M199" i="24"/>
  <c r="M179" i="24"/>
  <c r="M175" i="24" s="1"/>
  <c r="M176" i="24"/>
  <c r="J175" i="24"/>
  <c r="M107" i="24"/>
  <c r="M75" i="24" s="1"/>
  <c r="H75" i="24"/>
  <c r="M27" i="24"/>
  <c r="M7" i="24"/>
  <c r="M203" i="25"/>
  <c r="I3" i="25"/>
  <c r="I3" i="24"/>
  <c r="L3" i="25"/>
  <c r="M131" i="40"/>
  <c r="M205" i="24"/>
  <c r="M207" i="24"/>
  <c r="M203" i="24" s="1"/>
  <c r="K203" i="24"/>
  <c r="J5" i="24"/>
  <c r="J3" i="24" s="1"/>
  <c r="M119" i="24"/>
  <c r="M115" i="24" s="1"/>
  <c r="M116" i="24"/>
  <c r="L63" i="24"/>
  <c r="M47" i="24"/>
  <c r="H23" i="24"/>
  <c r="J219" i="25"/>
  <c r="K219" i="25"/>
  <c r="M143" i="25"/>
  <c r="M133" i="25"/>
  <c r="M135" i="25"/>
  <c r="M131" i="25" s="1"/>
  <c r="H131" i="25"/>
  <c r="H5" i="25"/>
  <c r="H3" i="25" s="1"/>
  <c r="K4" i="25"/>
  <c r="K3" i="25" s="1"/>
  <c r="L115" i="25"/>
  <c r="M103" i="25"/>
  <c r="M91" i="25"/>
  <c r="M77" i="25"/>
  <c r="J75" i="25"/>
  <c r="M79" i="25"/>
  <c r="L203" i="40"/>
  <c r="M118" i="40"/>
  <c r="E55" i="43"/>
  <c r="E54" i="43" s="1"/>
  <c r="F54" i="43"/>
  <c r="F47" i="43" s="1"/>
  <c r="F3" i="43" s="1"/>
  <c r="M205" i="40"/>
  <c r="M148" i="25"/>
  <c r="M4" i="25" s="1"/>
  <c r="M235" i="24"/>
  <c r="H235" i="24"/>
  <c r="H219" i="24" s="1"/>
  <c r="H220" i="24"/>
  <c r="H4" i="24" s="1"/>
  <c r="H3" i="24" s="1"/>
  <c r="M231" i="24"/>
  <c r="M206" i="24"/>
  <c r="M171" i="24"/>
  <c r="M163" i="24" s="1"/>
  <c r="M166" i="24"/>
  <c r="M159" i="24"/>
  <c r="M147" i="24" s="1"/>
  <c r="H147" i="24"/>
  <c r="K147" i="24"/>
  <c r="I147" i="24"/>
  <c r="M139" i="24"/>
  <c r="M131" i="24" s="1"/>
  <c r="I115" i="24"/>
  <c r="G115" i="24"/>
  <c r="G3" i="24" s="1"/>
  <c r="M117" i="24"/>
  <c r="J115" i="24"/>
  <c r="H115" i="24"/>
  <c r="M78" i="24"/>
  <c r="M76" i="24"/>
  <c r="M77" i="24"/>
  <c r="L75" i="24"/>
  <c r="J75" i="24"/>
  <c r="M71" i="24"/>
  <c r="M66" i="24"/>
  <c r="M64" i="24"/>
  <c r="M67" i="24"/>
  <c r="M63" i="24" s="1"/>
  <c r="I63" i="24"/>
  <c r="M51" i="24"/>
  <c r="M43" i="24"/>
  <c r="M39" i="24"/>
  <c r="M9" i="24"/>
  <c r="L6" i="24"/>
  <c r="L3" i="24" s="1"/>
  <c r="K5" i="24"/>
  <c r="K3" i="24" s="1"/>
  <c r="H219" i="25"/>
  <c r="M215" i="25"/>
  <c r="I203" i="25"/>
  <c r="H203" i="25"/>
  <c r="M187" i="25"/>
  <c r="M175" i="25" s="1"/>
  <c r="L175" i="25"/>
  <c r="I147" i="25"/>
  <c r="M155" i="25"/>
  <c r="M147" i="25" s="1"/>
  <c r="M63" i="25"/>
  <c r="L6" i="25"/>
  <c r="M59" i="25"/>
  <c r="M47" i="25"/>
  <c r="M43" i="25"/>
  <c r="M23" i="25" s="1"/>
  <c r="M25" i="25"/>
  <c r="L23" i="25"/>
  <c r="J23" i="25"/>
  <c r="M26" i="25"/>
  <c r="K23" i="25"/>
  <c r="H23" i="25"/>
  <c r="H235" i="40"/>
  <c r="H220" i="40"/>
  <c r="H4" i="40" s="1"/>
  <c r="H3" i="40" s="1"/>
  <c r="M193" i="40"/>
  <c r="L177" i="40"/>
  <c r="L5" i="40" s="1"/>
  <c r="L3" i="40" s="1"/>
  <c r="M183" i="40"/>
  <c r="M175" i="40" s="1"/>
  <c r="M78" i="40"/>
  <c r="L75" i="40"/>
  <c r="M65" i="40"/>
  <c r="M5" i="40" s="1"/>
  <c r="M43" i="40"/>
  <c r="M23" i="40" s="1"/>
  <c r="J23" i="40"/>
  <c r="K23" i="40"/>
  <c r="L6" i="40"/>
  <c r="K4" i="40"/>
  <c r="K3" i="40" s="1"/>
  <c r="E83" i="41"/>
  <c r="E80" i="41" s="1"/>
  <c r="E77" i="41" s="1"/>
  <c r="F80" i="41"/>
  <c r="F77" i="41" s="1"/>
  <c r="E8" i="41"/>
  <c r="E7" i="41" s="1"/>
  <c r="E75" i="42"/>
  <c r="E74" i="42" s="1"/>
  <c r="E3" i="42" s="1"/>
  <c r="M199" i="25"/>
  <c r="M178" i="25"/>
  <c r="K175" i="25"/>
  <c r="M171" i="25"/>
  <c r="M163" i="25" s="1"/>
  <c r="I163" i="25"/>
  <c r="M150" i="25"/>
  <c r="J147" i="25"/>
  <c r="H147" i="25"/>
  <c r="M127" i="25"/>
  <c r="M118" i="25"/>
  <c r="M119" i="25"/>
  <c r="M115" i="25" s="1"/>
  <c r="H115" i="25"/>
  <c r="M111" i="25"/>
  <c r="M99" i="25"/>
  <c r="G63" i="25"/>
  <c r="M55" i="25"/>
  <c r="M31" i="25"/>
  <c r="G23" i="25"/>
  <c r="M9" i="25"/>
  <c r="M5" i="25" s="1"/>
  <c r="G7" i="25"/>
  <c r="G3" i="25" s="1"/>
  <c r="I219" i="40"/>
  <c r="M223" i="40"/>
  <c r="M219" i="40" s="1"/>
  <c r="H219" i="40"/>
  <c r="M206" i="40"/>
  <c r="I203" i="40"/>
  <c r="H175" i="40"/>
  <c r="M147" i="40"/>
  <c r="L115" i="40"/>
  <c r="J115" i="40"/>
  <c r="H115" i="40"/>
  <c r="L163" i="40"/>
  <c r="G147" i="40"/>
  <c r="M123" i="40"/>
  <c r="M115" i="40" s="1"/>
  <c r="M103" i="40"/>
  <c r="M87" i="40"/>
  <c r="M75" i="40" s="1"/>
  <c r="M64" i="40"/>
  <c r="M4" i="40" s="1"/>
  <c r="M67" i="40"/>
  <c r="M63" i="40" s="1"/>
  <c r="M51" i="40"/>
  <c r="G23" i="40"/>
  <c r="G3" i="40" s="1"/>
  <c r="M19" i="40"/>
  <c r="E66" i="41"/>
  <c r="E65" i="41" s="1"/>
  <c r="E48" i="43"/>
  <c r="F8" i="41"/>
  <c r="F7" i="41" s="1"/>
  <c r="F3" i="41" s="1"/>
  <c r="M23" i="24" l="1"/>
  <c r="M219" i="24"/>
  <c r="E47" i="43"/>
  <c r="E3" i="43" s="1"/>
  <c r="M3" i="40"/>
  <c r="E3" i="41"/>
  <c r="M5" i="24"/>
  <c r="M4" i="24"/>
  <c r="M3" i="25"/>
  <c r="M75" i="25"/>
  <c r="M3" i="24" l="1"/>
</calcChain>
</file>

<file path=xl/sharedStrings.xml><?xml version="1.0" encoding="utf-8"?>
<sst xmlns="http://schemas.openxmlformats.org/spreadsheetml/2006/main" count="1169" uniqueCount="321">
  <si>
    <t xml:space="preserve">TOTAL SHPENZIMET </t>
  </si>
  <si>
    <t xml:space="preserve">Grantet Qeveritare </t>
  </si>
  <si>
    <t>Të hyrat vetanake</t>
  </si>
  <si>
    <t>Financimi i jashtëm</t>
  </si>
  <si>
    <t>Zyra e Kryetarit</t>
  </si>
  <si>
    <t>1.1.1</t>
  </si>
  <si>
    <t>1.1.2</t>
  </si>
  <si>
    <t xml:space="preserve">Zyra e Kuvendit Komunal </t>
  </si>
  <si>
    <t>1.3.1</t>
  </si>
  <si>
    <t>Administrata</t>
  </si>
  <si>
    <t>1.3.2</t>
  </si>
  <si>
    <t>Burimet njerëzore</t>
  </si>
  <si>
    <t>1.3.3.</t>
  </si>
  <si>
    <t xml:space="preserve">Çështjet ligjore </t>
  </si>
  <si>
    <t>1.3.4</t>
  </si>
  <si>
    <t xml:space="preserve">Regjistrimi civil </t>
  </si>
  <si>
    <t>1.3.5</t>
  </si>
  <si>
    <t>Komunikimi</t>
  </si>
  <si>
    <t>1.3.6</t>
  </si>
  <si>
    <t xml:space="preserve">Çështjet gjinore </t>
  </si>
  <si>
    <t>1.3.7</t>
  </si>
  <si>
    <t xml:space="preserve">Integrimet Evropiane </t>
  </si>
  <si>
    <t xml:space="preserve">Inspektimet </t>
  </si>
  <si>
    <t>Prokurimi</t>
  </si>
  <si>
    <t>Buxheti dhe financat</t>
  </si>
  <si>
    <t>1.6.1</t>
  </si>
  <si>
    <t xml:space="preserve">Buxhetimi </t>
  </si>
  <si>
    <t>1.6.2</t>
  </si>
  <si>
    <t xml:space="preserve">Administrimi dhe mbledhja e tatimit në pronë </t>
  </si>
  <si>
    <t>Shërbimet publike, mbrojtja civile, emergjenca</t>
  </si>
  <si>
    <t>1.7.1</t>
  </si>
  <si>
    <t xml:space="preserve">Infrastruktura rrugore </t>
  </si>
  <si>
    <t>1.7.2</t>
  </si>
  <si>
    <t>Menaxhimi i mbeturinave</t>
  </si>
  <si>
    <t>1.7.3</t>
  </si>
  <si>
    <t>1.7.4</t>
  </si>
  <si>
    <t xml:space="preserve">Ngrohja qendrore </t>
  </si>
  <si>
    <t>1.7.5</t>
  </si>
  <si>
    <t xml:space="preserve">Infrastruktura publike </t>
  </si>
  <si>
    <t>1.7.6</t>
  </si>
  <si>
    <t>Zjarrëfikësit dhe inspektimet</t>
  </si>
  <si>
    <t>1.7.7</t>
  </si>
  <si>
    <t xml:space="preserve">Menaxhimi I katastrofave natyrore </t>
  </si>
  <si>
    <t>Zyra komunale për komunitete dhe kthim</t>
  </si>
  <si>
    <t>Bujqësia, Pylltaria dhe Zhvillimi rural</t>
  </si>
  <si>
    <t>1.9.1</t>
  </si>
  <si>
    <t>Bujqësia</t>
  </si>
  <si>
    <t>1.9.2</t>
  </si>
  <si>
    <t>Zhvillimi dhe inspektimi bujqësor</t>
  </si>
  <si>
    <t>1.9.3</t>
  </si>
  <si>
    <t xml:space="preserve">Pylltaria dhe inspeksioni </t>
  </si>
  <si>
    <t>1.10</t>
  </si>
  <si>
    <t>480</t>
  </si>
  <si>
    <t>Zhvillimi ekonomik</t>
  </si>
  <si>
    <t>1.10.1</t>
  </si>
  <si>
    <t>1.10.2</t>
  </si>
  <si>
    <t xml:space="preserve">Turizmi </t>
  </si>
  <si>
    <t>1.10.3</t>
  </si>
  <si>
    <t xml:space="preserve">Licencimi </t>
  </si>
  <si>
    <t>1.11.1</t>
  </si>
  <si>
    <t xml:space="preserve">Shërbimet kadastrale </t>
  </si>
  <si>
    <t>1.11.2</t>
  </si>
  <si>
    <t xml:space="preserve">Shërbimet e gjeodezisë </t>
  </si>
  <si>
    <t>1.11.3</t>
  </si>
  <si>
    <t>1.14.1</t>
  </si>
  <si>
    <t xml:space="preserve">Planifikimi urban dhe inspeksioni </t>
  </si>
  <si>
    <t>1.14.2</t>
  </si>
  <si>
    <t xml:space="preserve">Planifikimi mjedisor dhe inspeksioni </t>
  </si>
  <si>
    <t>1.15.1</t>
  </si>
  <si>
    <t>1.15.2</t>
  </si>
  <si>
    <t>1.15.3</t>
  </si>
  <si>
    <t>1.15.4</t>
  </si>
  <si>
    <t>Kultura, rinia dhe sportet</t>
  </si>
  <si>
    <t>1.17.1</t>
  </si>
  <si>
    <t xml:space="preserve">Shërbimet kulturore </t>
  </si>
  <si>
    <t>1.17.2</t>
  </si>
  <si>
    <t xml:space="preserve">Përkrahja e rinisë </t>
  </si>
  <si>
    <t>1.17.3</t>
  </si>
  <si>
    <t xml:space="preserve">Sporti dhe rekreacioni </t>
  </si>
  <si>
    <t xml:space="preserve">Arsimi dhe shkenca </t>
  </si>
  <si>
    <t>1.18.1</t>
  </si>
  <si>
    <t>1.18.2</t>
  </si>
  <si>
    <t xml:space="preserve">Arsimi parashkollor dhe qerdhet </t>
  </si>
  <si>
    <t>1.18.3</t>
  </si>
  <si>
    <t>Arsimi fillor</t>
  </si>
  <si>
    <t>1.18.4</t>
  </si>
  <si>
    <t xml:space="preserve">Shëndetësia dhe Mirëqenia Sociale </t>
  </si>
  <si>
    <t>TOTALI</t>
  </si>
  <si>
    <t>Kostoja totale</t>
  </si>
  <si>
    <t>Administrata dhe Personeli</t>
  </si>
  <si>
    <t>Inspektoriati shëndetësor dhe sanitar</t>
  </si>
  <si>
    <t>Administrata e Arsimit</t>
  </si>
  <si>
    <t>Administrata e Shëndetsis</t>
  </si>
  <si>
    <t xml:space="preserve">Planifikimi i zhvillimit ekonomik </t>
  </si>
  <si>
    <t>Menaxhimi i ujit</t>
  </si>
  <si>
    <t>Shërbimet e Zjarrfiksëve</t>
  </si>
  <si>
    <t>1.7.8</t>
  </si>
  <si>
    <t>LIPJAN</t>
  </si>
  <si>
    <t>Paga dhe Meditje</t>
  </si>
  <si>
    <t>Mallra dhe Sherbime</t>
  </si>
  <si>
    <t>Shpenzime Komunale</t>
  </si>
  <si>
    <t>Subvencione dhe Transfere</t>
  </si>
  <si>
    <t>Investime Kapitale</t>
  </si>
  <si>
    <t>Kadastra dhe Gjeodezia</t>
  </si>
  <si>
    <t>Planifikimi Urban dhe Mjedisi</t>
  </si>
  <si>
    <t xml:space="preserve">Auditimi i brendshëm </t>
  </si>
  <si>
    <t xml:space="preserve">Arsimi i mesëm </t>
  </si>
  <si>
    <t>Licencat dhe lejet</t>
  </si>
  <si>
    <t>Taksat tjera komunale</t>
  </si>
  <si>
    <t>Tatimi ne prone</t>
  </si>
  <si>
    <t>Lejet per ndertesa</t>
  </si>
  <si>
    <t>Te hyrat nga qiraja</t>
  </si>
  <si>
    <t>Taksat nga arkiva</t>
  </si>
  <si>
    <t>Shfrytezim i hapsires afariste</t>
  </si>
  <si>
    <t>Pranimi teknik i lokalit</t>
  </si>
  <si>
    <t>Bartje te prones dhe hipoteke</t>
  </si>
  <si>
    <t>Matjet ne teren</t>
  </si>
  <si>
    <t>Taksat komunale</t>
  </si>
  <si>
    <t>I</t>
  </si>
  <si>
    <t>Sherbimet Sociale Rezidenciale</t>
  </si>
  <si>
    <t>Sherbimet Sociale -Lipjan</t>
  </si>
  <si>
    <t>Arsim dhe Shkencë</t>
  </si>
  <si>
    <t>Arsim Fillor</t>
  </si>
  <si>
    <t>Shërbimet e shëndetësisë Primare</t>
  </si>
  <si>
    <t>Shërbimet publike, mbrojtja civile, Emergjenca</t>
  </si>
  <si>
    <t>Kodi i Projektit</t>
  </si>
  <si>
    <t>Nënprogrami</t>
  </si>
  <si>
    <t xml:space="preserve">Zyra e Kryetarit </t>
  </si>
  <si>
    <t>Pagesa per vendime gjygjësore</t>
  </si>
  <si>
    <t xml:space="preserve">Kulturë Rini dhe Sport </t>
  </si>
  <si>
    <t>Arsimi Fillor</t>
  </si>
  <si>
    <t>Përshkrimi</t>
  </si>
  <si>
    <t>Planifikimi Urban dhe Mjedis</t>
  </si>
  <si>
    <t xml:space="preserve">  </t>
  </si>
  <si>
    <t>Sherbimet Sociale Rezedenciale -Lipjan</t>
  </si>
  <si>
    <t>TABELA 4.1-Plani i ndarjeve buxhetore te shpenzimeve totale të Komunës së Lipjanit për vitin 2018</t>
  </si>
  <si>
    <t>Te hyrat Vetanake</t>
  </si>
  <si>
    <t> II</t>
  </si>
  <si>
    <t>Qertifiktat dhe dokumentet zyrtare</t>
  </si>
  <si>
    <t>Taksat e paisjeve motorike(t.rrugore)</t>
  </si>
  <si>
    <t>Te hyrat nga shitja e pasuris-</t>
  </si>
  <si>
    <t>Bashkepagesat per Arsim (Qerdhe)</t>
  </si>
  <si>
    <t>Bashkepagesat per Arsim (Shkolla e M)</t>
  </si>
  <si>
    <t>Bashkepagesat per Shendetesi</t>
  </si>
  <si>
    <t> III</t>
  </si>
  <si>
    <t>Pjesmarrja ne Tenderet</t>
  </si>
  <si>
    <t>Gjoba mandatore direkte</t>
  </si>
  <si>
    <t xml:space="preserve"> GJKP(flet posed,kopje plani,vertetim etj)</t>
  </si>
  <si>
    <t>Shënderr. i tokes bujqesore ne ndertimore</t>
  </si>
  <si>
    <t>Takse per legalizim</t>
  </si>
  <si>
    <t>Takse per leje mjedisore</t>
  </si>
  <si>
    <t>Takse nga   arkivi i qytetit</t>
  </si>
  <si>
    <t>Gjobat tjera</t>
  </si>
  <si>
    <t>Te hyrat nga Gjykata, Gjobat ne trafik e.p</t>
  </si>
  <si>
    <t>Transferet qeveritare (10)</t>
  </si>
  <si>
    <t>Të hyrat vetanake (21)</t>
  </si>
  <si>
    <t xml:space="preserve">Shëndetesi dhe Mireqenie Sociale </t>
  </si>
  <si>
    <t>Shëndetesi dhe Mireqenie Sociale</t>
  </si>
  <si>
    <t>Arsim Parafillor</t>
  </si>
  <si>
    <t>Ndërtimi i trotuareve me ndriqim publik në Poturovc</t>
  </si>
  <si>
    <t>Ndërtimi i trotuareve me ndriqim publik në Topliqan</t>
  </si>
  <si>
    <t>Ndërtimi i trotuareve me ndriqim publik në Qylage</t>
  </si>
  <si>
    <t xml:space="preserve">Hartimi i projekteve detale </t>
  </si>
  <si>
    <t xml:space="preserve">Rregullimi i Fushës së Futbollit në Magure </t>
  </si>
  <si>
    <t>Ndërtimi i Sallës së Sporteve në Sllovi</t>
  </si>
  <si>
    <t>Ndërtimi i Sallës së Sporteve në Ribar të Madh</t>
  </si>
  <si>
    <t xml:space="preserve">Arsimi Parafillor </t>
  </si>
  <si>
    <t>Ndertimi i Qerdhes së femijëve në Sllovi</t>
  </si>
  <si>
    <t>Ndertimi i Qerdhes së femijëve në Banulle</t>
  </si>
  <si>
    <t>Ndertimi i Qerdhes së femijëve në Rufc te Ri</t>
  </si>
  <si>
    <t>Ndertimi i Qerdhes së Femijëve në Magurë</t>
  </si>
  <si>
    <t>Ndërtimi i Shtratit të Lumit në Krojmir</t>
  </si>
  <si>
    <t xml:space="preserve">Arsimi Fillor </t>
  </si>
  <si>
    <t>TABELA 4.1-Plani i ndarjeve buxhetore te shpenzimeve totale të Komunës së Lipjanit për vitin 2019</t>
  </si>
  <si>
    <t>Zgjerimi I  rrjeteve te kanizimit neper fshatra</t>
  </si>
  <si>
    <t xml:space="preserve">Asfaltimi i Rrugëve në Fshatin Brus </t>
  </si>
  <si>
    <t>Asfaltimi i Rrugëve në Fshatin Sllovi</t>
  </si>
  <si>
    <t>Instalimi i Kamerave në rruget e qytetit të Lipjanit</t>
  </si>
  <si>
    <t xml:space="preserve">Tregu i Gjelbër </t>
  </si>
  <si>
    <t>Asfaltimi i rrugës Dobraj e Vogël - Magure</t>
  </si>
  <si>
    <t>Asfaltimi i rrugeve në Grackë të Vjeter dhe rrugës Grack e Vjeter - deri te rruga Kraishtë</t>
  </si>
  <si>
    <t>Asfaltimi i rrugës në Torinë -Ribar i Vogel</t>
  </si>
  <si>
    <t>Asfaltimi i Rrugicave në Konjuh</t>
  </si>
  <si>
    <t xml:space="preserve">Ndërtimi i murit mbrojtës në Lumin e Gadimes së Epërme </t>
  </si>
  <si>
    <t>Asfaltimi i rrugëve Afërdita Qeriqi dhe 22 Maji në Krojmir  Faza II</t>
  </si>
  <si>
    <t>Asfaltimi i rrugës Babush - Cërrnille</t>
  </si>
  <si>
    <t xml:space="preserve"> Asfaltimi i rrugës Luftëtarët e Lirisë në Babush</t>
  </si>
  <si>
    <t xml:space="preserve">Ndertimi i Kolektorit të ujrave të zeza në Bujan dhe Breg të Zi </t>
  </si>
  <si>
    <t>Ndërtimi i trotuareve me ndriqim publik në Banullë Rruga Livadhet e Thata deri te Kolegji Turk</t>
  </si>
  <si>
    <t>Mirëmbajtja Investive e Ndriqimit Publik në Qytet dhe Fshatra</t>
  </si>
  <si>
    <t xml:space="preserve">Mirembajtja Investive e Lumenjeve të ndërtuar në: Gadime e Ulët, Gadime e Epërme, Sllovi, Banullë, Dobraj e Madhe, Sitnica, etj. </t>
  </si>
  <si>
    <t>Mirëmbajtja e rrugëve të asfaltuara (40160)</t>
  </si>
  <si>
    <t>Ndertimi I sheshit Adem Jashari (kodi41840)</t>
  </si>
  <si>
    <t>Asfaltimi i rruicave në lagjet e Fshatit Gadime e Epërme (45467)</t>
  </si>
  <si>
    <t>Asfaltimi i rrugëve në Fshatin Shalë ( 40184)</t>
  </si>
  <si>
    <t>Ndërtimi i trotuareve me ndriqim publik në Fshatin Sllovi (45438)</t>
  </si>
  <si>
    <t>Asfaltimi i rrugëve në lagjet në Fshatin Kraishtë (45077)</t>
  </si>
  <si>
    <t>Mirëmbajtja dhe rehabilitimi i rrjeteve të kanalizimeve (43072)</t>
  </si>
  <si>
    <t>Asfaltimi i rrugicavenë në lagjet në Fshatin Dobrajë (45080)</t>
  </si>
  <si>
    <t>Asfaltimi i rrugëve në Fshatin Breg i Zi (40186)</t>
  </si>
  <si>
    <t>Asfaltimi i rrugicave të lagjeve në  fshatin Ribar i Madh dhe rrugët e varrezave (45415)</t>
  </si>
  <si>
    <t>Asfaltimi i rrugicave në Fshatin Gllogovc (44520)</t>
  </si>
  <si>
    <t xml:space="preserve">Mjetet e dedikuara për shpronesim </t>
  </si>
  <si>
    <t xml:space="preserve">Hartat Zonale </t>
  </si>
  <si>
    <t>Ndertimi I stadionit te qytetit (kodi43100)</t>
  </si>
  <si>
    <t>Ndërtimi i fushave të vogla sportive në Llugë, Babush, Banulle, Smallushë,  Topliqan, Ribar i Vogël, Rufc  i Vjetër, Krojmir, Poturovc, Torinë, Qylagë, Blinajë, Baice, Janjeve ( Kodi 45465) 2017</t>
  </si>
  <si>
    <t>Ndertimi i Shkolles Fillore ne Fshatin Rubovc Faza II</t>
  </si>
  <si>
    <t>Rrenimi I Shkolles se vjeter dhe Ndertimi I Shkolles se re Fillore ne Sllovi</t>
  </si>
  <si>
    <t>Ndertimi i Shkolles Fillore ne Fshatin Brus</t>
  </si>
  <si>
    <t>Meremetimi i nyjeve Sanitare në Shkollat: Topliqan, Grackë e Vjetër, Shale, Baice</t>
  </si>
  <si>
    <t xml:space="preserve">Furnizimi dhe montimi I kaldajes, riparimet e ngrohjeve Qendrore ne Shkollat: Ismail Luma Lipjan, Kojske dhe Gadime </t>
  </si>
  <si>
    <t>Renovimet e Shkollave: Poturovc, Krojmir, Sllovi ( Shkolla amë) dhe Smallushë</t>
  </si>
  <si>
    <t>Kabinetet per Shkolla ( Kimi, Biologji, Fizike, TIK, etj) Fillore dhe te Mesme</t>
  </si>
  <si>
    <t>Renovimi i QKMF</t>
  </si>
  <si>
    <t>Qendra Rezedenciale</t>
  </si>
  <si>
    <t>Asfaltimi i rrugës Shqipëria-Hajredin Bajrami (2013) kodi(89225)</t>
  </si>
  <si>
    <t>Infrastruktura Publike</t>
  </si>
  <si>
    <t>Kulturë Rini dhe Sport</t>
  </si>
  <si>
    <t xml:space="preserve">Asfaltimi i Rrugës Janjevë - Brus </t>
  </si>
  <si>
    <t xml:space="preserve">Ndertimi i Shtratit të Lumit në Janjevë </t>
  </si>
  <si>
    <t>Ndërtimi i trotuareve me ndriqim publik në Kraishtë</t>
  </si>
  <si>
    <t xml:space="preserve">Ndërtimi i trotuareve me ndriqim publik në Qallapek </t>
  </si>
  <si>
    <t>Ndërtimi i trotuareve me ndriqim publik në Marevc</t>
  </si>
  <si>
    <t xml:space="preserve">Ndërtimi i trotuareve me ndriqim publik në Gllavice </t>
  </si>
  <si>
    <t xml:space="preserve">Asfaltimi I rrugeve në Topliqan të Vjeter </t>
  </si>
  <si>
    <t>Asfaltimi rrugicave në fshatin Llugë</t>
  </si>
  <si>
    <t>Asfaltimi rrugicave në fshatin Mirenë</t>
  </si>
  <si>
    <t xml:space="preserve">Ndërtimi i trotuareve me ndriqim publik në Dobrajë e Madhe </t>
  </si>
  <si>
    <t>Asfaltimi i rrugës Gadime -Gllavicë</t>
  </si>
  <si>
    <t>Ndërtimi i trotuareve me ndriqim publik në Torine</t>
  </si>
  <si>
    <t>Ndërtimi i trotuareve me ndriqim publik në Baice</t>
  </si>
  <si>
    <t>Ndërtimi i trotuareve me ndriqim publik ne Kojskë</t>
  </si>
  <si>
    <t>Ndërtimi i trotuareve me ndriqim publik në Shalë</t>
  </si>
  <si>
    <t>Ndërtimi i trotuareve me ndriqim publik në Hallaq te Madh</t>
  </si>
  <si>
    <t>Ndërtimi i trotuareve me ndriqim publik në Hallaq të Vogel</t>
  </si>
  <si>
    <t>Ndërtimi i trotuareve me ndriqim publik në Fshatin Rufc i Vjeter Faza II</t>
  </si>
  <si>
    <t>Ndërtimi i trotuareve me ndriqim publik në Fshatin Rufc i Ri</t>
  </si>
  <si>
    <t>Ndërtimi i trotuareve me ndriqim publik në Grackë të Re</t>
  </si>
  <si>
    <t>Ndërtimi i trotuareve me ndriqim publik në Zllakuqan</t>
  </si>
  <si>
    <t>Ndërtimi i trotuarieve me ndriqim publik në Fshatin Blinaje</t>
  </si>
  <si>
    <t xml:space="preserve">Asfaltimi I rruges prej Tranzitit deri në Rufc te Ri </t>
  </si>
  <si>
    <t>Ndertimi I Shtratit të Lumit Janjevka</t>
  </si>
  <si>
    <t xml:space="preserve">Ndertimi i Shtratit të Lumit ne Gllogovc  </t>
  </si>
  <si>
    <t xml:space="preserve">Ndertimi i Shtratit të Lumit ne Konjuh </t>
  </si>
  <si>
    <t xml:space="preserve">Ndërtimi i Shtratit të Lumit në Bujari </t>
  </si>
  <si>
    <t xml:space="preserve">Ndërtimi i Shtratit të Lumit në Magure dhe Hapësirave Publike </t>
  </si>
  <si>
    <t xml:space="preserve">Asfaltimi i rruges Hallaq i Vogel - Hallaq I Madh </t>
  </si>
  <si>
    <t xml:space="preserve">Asfaltimi I Rrugeve Ribar I Madh - Torinë </t>
  </si>
  <si>
    <t>Rregullimi i Hapesirave Publike ne Llugaxhi dhe Bujari</t>
  </si>
  <si>
    <t xml:space="preserve">Asfaltimi i rruges deri në Murtur ne Gadime </t>
  </si>
  <si>
    <t xml:space="preserve">Ndërtimi I rrethojave dhe Infrastrukturës së varrezave në të gjitha Fshatrat e Komunës së Lipjanit </t>
  </si>
  <si>
    <t xml:space="preserve">Ndërtimi i Sallës së Sporteve në Rufc te Ri </t>
  </si>
  <si>
    <t xml:space="preserve">Rregullimi I Kompleksit Sportiv ne Murtur mbi Shpelle te Gadimes </t>
  </si>
  <si>
    <t>Ndertimi i Shkolles Fillore ne Fshatin në Gadime</t>
  </si>
  <si>
    <t>Ndertimi i Shkolles Fillore ne Krojmir</t>
  </si>
  <si>
    <t>Ndertimi i Shkolles Fillore ne Lipjan</t>
  </si>
  <si>
    <t xml:space="preserve">Renovimi I AMF ne fshatra </t>
  </si>
  <si>
    <t>Blerja e paisjeve mjeksore per QKMF</t>
  </si>
  <si>
    <t>Hartat Zonale</t>
  </si>
  <si>
    <t>TOTALE SHPENZIMET KAPITALE PER VITIN 2020</t>
  </si>
  <si>
    <t>Zgjerimi i  rrjeteve te kanalizimit neper fshatra</t>
  </si>
  <si>
    <t>Ndertimi i Shtratit të Lumit në Akllap</t>
  </si>
  <si>
    <t>Asfaltim i rrugës Sllovi  (2013)</t>
  </si>
  <si>
    <t>Ndërtimi i trotuareve me ndriqim publik në fshatin Lluge</t>
  </si>
  <si>
    <t>Ndërtimi i trotuareve me ndriqim publik Ribar I Madh Faza II</t>
  </si>
  <si>
    <t>Ndërtimi i trotuareve me ndriqim publik në Mirenë</t>
  </si>
  <si>
    <t>Ndërtimi i trotuareve me ndriqim publik ne Krojmir</t>
  </si>
  <si>
    <t xml:space="preserve">Ndërtimi i trotuarit me ndriqim publik në rrugen Ribar I Madh - Poturovc </t>
  </si>
  <si>
    <t xml:space="preserve">Asfaltimi I rrugicave në Medvec </t>
  </si>
  <si>
    <t>Ndërtimi i trotuareve me ndriqim publik në Medvec</t>
  </si>
  <si>
    <t xml:space="preserve">Ndërtimi i trotuareve me ndriqim publik në Vrelle te Goleshit </t>
  </si>
  <si>
    <t xml:space="preserve">Asfaltim i rrugës Gadime Ulet deri te Pishat e Gadimes </t>
  </si>
  <si>
    <t xml:space="preserve">Renovimi I sallës së Sporteve në Gadime dhe Blerja e Inventarit për Sallën e Sporteve </t>
  </si>
  <si>
    <t xml:space="preserve">Ndertimi i Qerdhes së femijëve në Gadime </t>
  </si>
  <si>
    <t>TOTALE SHPENZIMET KAPITALE  PER VITIN 2019</t>
  </si>
  <si>
    <t>Plani 2019</t>
  </si>
  <si>
    <r>
      <t xml:space="preserve">Plani </t>
    </r>
    <r>
      <rPr>
        <b/>
        <sz val="14"/>
        <rFont val="Calibri"/>
        <family val="2"/>
      </rPr>
      <t>2018</t>
    </r>
  </si>
  <si>
    <t>TOTALE SHPENZIMET KAPITALE PER VITIN 2018</t>
  </si>
  <si>
    <t>Anex objekt per aktivitete ne Shtepin me baze ne Komunitet</t>
  </si>
  <si>
    <t>Bashkepagesat per Arsim Gjimn.Ulipana</t>
  </si>
  <si>
    <t>Asfaltimi i rruges Ribar i Madh-Torine</t>
  </si>
  <si>
    <t>Ndertimi i Kanalizimit ne lagjen e re ne Babush</t>
  </si>
  <si>
    <t>Pagesa per vendime gjygjësore kodi(89224)</t>
  </si>
  <si>
    <t>Ndërtimi i rrjetit të kanalizimit në Fshatin Leletiq (kodi45453)</t>
  </si>
  <si>
    <t>Ndertimi i Lapidarit për Komandantin Legjendar Adem Jashari (kodi41932)</t>
  </si>
  <si>
    <t>Ndertimi i Lapidarit për Heroin e Kombit Ismet Asllani (kodi41933)</t>
  </si>
  <si>
    <t>Renovimi I lapidarit të Dëshmorit të kombit Xhavit Kozhani (kodi41935)</t>
  </si>
  <si>
    <t>Ndertimi i Lapidarit për Dëshmorin e Kombit Arsim Zeqiri  (kodi41934)</t>
  </si>
  <si>
    <t>Asfaltimi i rrugeve ne fshatin Divjakë kodi(45428)</t>
  </si>
  <si>
    <t>Bashkëfinancimi me Donatorë (kodi44511)</t>
  </si>
  <si>
    <t xml:space="preserve">Asfaltimi i rrugëve në fshatin Rubovc i Madh ( Kodi 45942) </t>
  </si>
  <si>
    <t xml:space="preserve">Ndertimi i Shkolles Fillore ne Fshatin Rubovc ( Kodi 44522) </t>
  </si>
  <si>
    <t>Ndertimi i Shkolles Fillore ne Fshatin Mirenë  (kodi45173)</t>
  </si>
  <si>
    <t>Ndertimi i Shkolles Fillore ne Fshatin Breg i Zi  (kodi44523)</t>
  </si>
  <si>
    <t>Planifikimi i te Hyrave Vetanake per vitet 2018-2020</t>
  </si>
  <si>
    <t>TABELA 4.1-Plani i ndarjeve buxhetore te shpenzimeve totale të Komunës së Lipjanit për vitin 2020</t>
  </si>
  <si>
    <t>Rrenimi I Shkolles se vjeter dhe Ndertimi i Shkolles se re Fillore ne Sllovi</t>
  </si>
  <si>
    <t>Rregullimi i Infrastruktures ne paralelen e ndarë Gllavice-Marevc</t>
  </si>
  <si>
    <t>Rregullimi i Fushës së Futbollit në Dobrajë të Madhe (45450)</t>
  </si>
  <si>
    <t>Ndertimi i Qerdhes se femijeve ne Lipjan kodi(45455)</t>
  </si>
  <si>
    <t xml:space="preserve">Hapja dhe zgjerimi I Lumenjeve </t>
  </si>
  <si>
    <t xml:space="preserve">Ndertimi i Kanalizimit ne fshatin Teqe </t>
  </si>
  <si>
    <t>Asfaltimi i rrugëve në fshatin Jeta e Re (45021)</t>
  </si>
  <si>
    <t xml:space="preserve">Asfaltimi i Rrugëve brenda ne qytetin e Lipjanit (89288) </t>
  </si>
  <si>
    <t>Ndertimi I trotuareve me ndriqim publik ne Janjeve kodi(45433)</t>
  </si>
  <si>
    <t>Asfaltimi i rrugeve ne fshatin Akllap kodi(40181)</t>
  </si>
  <si>
    <t>Blerja dhe Instalimi i kalldajes ne QKMF</t>
  </si>
  <si>
    <t>Fasadimi i Objekteve në Qytet</t>
  </si>
  <si>
    <t>Ndertimi I urave mbi lumin Janjevka dhe mbi lumin Sitnica ne Rufc te Ri</t>
  </si>
  <si>
    <t>Blerja e paisjve tjera dhe teknologjis informative ne shkolla (huamarrje ne arsim)</t>
  </si>
  <si>
    <t xml:space="preserve">Blerja e inventarit per funksionalizimin e Qendres Rinore ne Magure </t>
  </si>
  <si>
    <t>Ndërtimi i fushave të vogla sportive në  Bujan, Llugaxhi, Hallaq I Madh, Hallaq I Vogel, SH.F. Vellezerit Frasheri Lipjan, Dobraj e Vogel, Zllakuqan, Resinovc, Mirene, Bregu I Zi, Gracke e Re, Gracke e Vjeter</t>
  </si>
  <si>
    <t>Asfaltimi I rrugeve ne fshatin Rubofc I Vogel (kodi 44980)</t>
  </si>
  <si>
    <t>Taksa administrative nga QPS</t>
  </si>
  <si>
    <t>Vitet</t>
  </si>
  <si>
    <t xml:space="preserve">Renovimi I strehimores se re </t>
  </si>
  <si>
    <t>Blerja e inventarit per arkiven ne Bilbioteken e Qytetit</t>
  </si>
  <si>
    <r>
      <t xml:space="preserve">Stafi </t>
    </r>
    <r>
      <rPr>
        <b/>
        <sz val="14"/>
        <color theme="1"/>
        <rFont val="Franklin Gothic Medium"/>
        <family val="2"/>
      </rPr>
      <t>2018</t>
    </r>
  </si>
  <si>
    <r>
      <t xml:space="preserve">Stafi </t>
    </r>
    <r>
      <rPr>
        <b/>
        <sz val="14"/>
        <color theme="1"/>
        <rFont val="Franklin Gothic Medium"/>
        <family val="2"/>
      </rPr>
      <t>2019</t>
    </r>
  </si>
  <si>
    <r>
      <t xml:space="preserve">Stafi </t>
    </r>
    <r>
      <rPr>
        <b/>
        <sz val="14"/>
        <color theme="1"/>
        <rFont val="Franklin Gothic Medium"/>
        <family val="2"/>
      </rPr>
      <t>2020</t>
    </r>
  </si>
  <si>
    <t>Ndërtimi i fushave të vogla sportive në Bujan, Llugaxhi, Hallaq I Madh, Hallaq I Vogel, SH.F. Vellezerit Frasheri Lipjan, Dobraj e Vogel, Zllakuqan, Resinovc, Mirene, Bregu I Zi, Gracke e Re, Gracke e Vjeter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</si>
</sst>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b/>
      <sz val="16"/>
      <name val="Arial"/>
      <family val="2"/>
    </font>
    <font>
      <sz val="11"/>
      <name val="Calibri"/>
      <family val="2"/>
    </font>
    <font>
      <b/>
      <sz val="14"/>
      <name val="Calibri"/>
      <family val="2"/>
    </font>
    <font>
      <sz val="12"/>
      <color rgb="FFFF0000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Franklin Gothic Medium"/>
      <family val="2"/>
    </font>
    <font>
      <sz val="12"/>
      <color theme="1"/>
      <name val="Calibri"/>
      <family val="2"/>
    </font>
    <font>
      <b/>
      <sz val="12"/>
      <color theme="1"/>
      <name val="Franklin Gothic Medium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377">
    <xf numFmtId="0" fontId="0" fillId="0" borderId="0" xfId="0"/>
    <xf numFmtId="0" fontId="5" fillId="0" borderId="0" xfId="0" applyFont="1"/>
    <xf numFmtId="3" fontId="5" fillId="0" borderId="0" xfId="0" applyNumberFormat="1" applyFont="1"/>
    <xf numFmtId="0" fontId="10" fillId="0" borderId="0" xfId="0" applyFont="1"/>
    <xf numFmtId="164" fontId="5" fillId="0" borderId="0" xfId="0" applyNumberFormat="1" applyFont="1"/>
    <xf numFmtId="164" fontId="10" fillId="0" borderId="0" xfId="0" applyNumberFormat="1" applyFont="1"/>
    <xf numFmtId="3" fontId="10" fillId="0" borderId="0" xfId="0" applyNumberFormat="1" applyFont="1"/>
    <xf numFmtId="4" fontId="0" fillId="0" borderId="0" xfId="0" applyNumberFormat="1"/>
    <xf numFmtId="43" fontId="10" fillId="0" borderId="0" xfId="0" applyNumberFormat="1" applyFont="1"/>
    <xf numFmtId="0" fontId="12" fillId="0" borderId="0" xfId="0" applyFont="1"/>
    <xf numFmtId="4" fontId="10" fillId="0" borderId="0" xfId="0" applyNumberFormat="1" applyFont="1"/>
    <xf numFmtId="4" fontId="11" fillId="4" borderId="1" xfId="0" applyNumberFormat="1" applyFont="1" applyFill="1" applyBorder="1"/>
    <xf numFmtId="164" fontId="0" fillId="0" borderId="0" xfId="0" applyNumberFormat="1"/>
    <xf numFmtId="0" fontId="7" fillId="0" borderId="1" xfId="2" applyFont="1" applyFill="1" applyBorder="1" applyAlignment="1">
      <alignment horizontal="left"/>
    </xf>
    <xf numFmtId="43" fontId="17" fillId="0" borderId="0" xfId="0" applyNumberFormat="1" applyFont="1"/>
    <xf numFmtId="0" fontId="11" fillId="0" borderId="1" xfId="2" applyFont="1" applyFill="1" applyBorder="1" applyAlignment="1" applyProtection="1">
      <alignment horizontal="left"/>
      <protection locked="0"/>
    </xf>
    <xf numFmtId="4" fontId="11" fillId="0" borderId="1" xfId="1" applyNumberFormat="1" applyFont="1" applyFill="1" applyBorder="1" applyProtection="1"/>
    <xf numFmtId="0" fontId="9" fillId="0" borderId="1" xfId="2" applyFont="1" applyFill="1" applyBorder="1" applyAlignment="1" applyProtection="1">
      <alignment horizontal="left"/>
      <protection locked="0"/>
    </xf>
    <xf numFmtId="4" fontId="11" fillId="4" borderId="1" xfId="1" applyNumberFormat="1" applyFont="1" applyFill="1" applyBorder="1" applyProtection="1"/>
    <xf numFmtId="0" fontId="11" fillId="4" borderId="1" xfId="0" applyFont="1" applyFill="1" applyBorder="1"/>
    <xf numFmtId="4" fontId="11" fillId="0" borderId="1" xfId="0" applyNumberFormat="1" applyFont="1" applyFill="1" applyBorder="1"/>
    <xf numFmtId="0" fontId="11" fillId="0" borderId="1" xfId="3" applyFont="1" applyFill="1" applyBorder="1"/>
    <xf numFmtId="0" fontId="11" fillId="0" borderId="1" xfId="3" applyFont="1" applyFill="1" applyBorder="1" applyAlignment="1">
      <alignment wrapText="1"/>
    </xf>
    <xf numFmtId="4" fontId="11" fillId="0" borderId="1" xfId="0" applyNumberFormat="1" applyFont="1" applyBorder="1"/>
    <xf numFmtId="0" fontId="11" fillId="0" borderId="1" xfId="0" applyFont="1" applyBorder="1"/>
    <xf numFmtId="0" fontId="11" fillId="0" borderId="1" xfId="0" applyFont="1" applyFill="1" applyBorder="1" applyAlignment="1">
      <alignment wrapText="1"/>
    </xf>
    <xf numFmtId="4" fontId="11" fillId="0" borderId="1" xfId="0" applyNumberFormat="1" applyFont="1" applyFill="1" applyBorder="1" applyAlignment="1">
      <alignment horizontal="right" wrapText="1"/>
    </xf>
    <xf numFmtId="0" fontId="9" fillId="0" borderId="1" xfId="2" applyFont="1" applyBorder="1" applyProtection="1"/>
    <xf numFmtId="0" fontId="11" fillId="0" borderId="1" xfId="2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2" applyFont="1" applyFill="1" applyBorder="1" applyAlignment="1">
      <alignment horizontal="left"/>
    </xf>
    <xf numFmtId="2" fontId="11" fillId="0" borderId="1" xfId="2" applyNumberFormat="1" applyFont="1" applyFill="1" applyBorder="1" applyAlignment="1">
      <alignment horizontal="left" wrapText="1"/>
    </xf>
    <xf numFmtId="0" fontId="15" fillId="0" borderId="1" xfId="0" applyFont="1" applyFill="1" applyBorder="1"/>
    <xf numFmtId="0" fontId="9" fillId="0" borderId="3" xfId="2" applyFont="1" applyFill="1" applyBorder="1" applyProtection="1"/>
    <xf numFmtId="4" fontId="11" fillId="0" borderId="7" xfId="1" applyNumberFormat="1" applyFont="1" applyFill="1" applyBorder="1" applyProtection="1"/>
    <xf numFmtId="4" fontId="11" fillId="4" borderId="7" xfId="0" applyNumberFormat="1" applyFont="1" applyFill="1" applyBorder="1"/>
    <xf numFmtId="4" fontId="11" fillId="0" borderId="7" xfId="0" applyNumberFormat="1" applyFont="1" applyFill="1" applyBorder="1" applyAlignment="1">
      <alignment horizontal="right" wrapText="1"/>
    </xf>
    <xf numFmtId="4" fontId="11" fillId="4" borderId="7" xfId="1" applyNumberFormat="1" applyFont="1" applyFill="1" applyBorder="1" applyProtection="1"/>
    <xf numFmtId="4" fontId="11" fillId="0" borderId="7" xfId="0" applyNumberFormat="1" applyFont="1" applyBorder="1"/>
    <xf numFmtId="4" fontId="11" fillId="0" borderId="7" xfId="0" applyNumberFormat="1" applyFont="1" applyFill="1" applyBorder="1"/>
    <xf numFmtId="0" fontId="7" fillId="0" borderId="3" xfId="2" applyFont="1" applyFill="1" applyBorder="1" applyProtection="1"/>
    <xf numFmtId="4" fontId="11" fillId="0" borderId="6" xfId="1" applyNumberFormat="1" applyFont="1" applyFill="1" applyBorder="1" applyProtection="1"/>
    <xf numFmtId="4" fontId="17" fillId="0" borderId="1" xfId="0" applyNumberFormat="1" applyFont="1" applyBorder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wrapText="1"/>
    </xf>
    <xf numFmtId="4" fontId="11" fillId="0" borderId="1" xfId="0" applyNumberFormat="1" applyFont="1" applyFill="1" applyBorder="1" applyAlignment="1">
      <alignment horizontal="right"/>
    </xf>
    <xf numFmtId="0" fontId="8" fillId="0" borderId="1" xfId="2" applyFont="1" applyFill="1" applyBorder="1" applyAlignment="1">
      <alignment horizontal="left"/>
    </xf>
    <xf numFmtId="4" fontId="8" fillId="0" borderId="1" xfId="1" applyNumberFormat="1" applyFont="1" applyFill="1" applyBorder="1" applyProtection="1"/>
    <xf numFmtId="4" fontId="11" fillId="11" borderId="1" xfId="1" applyNumberFormat="1" applyFont="1" applyFill="1" applyBorder="1" applyProtection="1"/>
    <xf numFmtId="4" fontId="11" fillId="11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wrapText="1"/>
    </xf>
    <xf numFmtId="4" fontId="18" fillId="0" borderId="1" xfId="0" applyNumberFormat="1" applyFont="1" applyFill="1" applyBorder="1"/>
    <xf numFmtId="0" fontId="9" fillId="0" borderId="5" xfId="2" applyFont="1" applyFill="1" applyBorder="1" applyProtection="1"/>
    <xf numFmtId="0" fontId="11" fillId="0" borderId="6" xfId="0" applyFont="1" applyBorder="1"/>
    <xf numFmtId="0" fontId="11" fillId="0" borderId="6" xfId="2" applyFont="1" applyFill="1" applyBorder="1" applyAlignment="1">
      <alignment horizontal="left"/>
    </xf>
    <xf numFmtId="4" fontId="11" fillId="0" borderId="8" xfId="1" applyNumberFormat="1" applyFont="1" applyFill="1" applyBorder="1" applyProtection="1"/>
    <xf numFmtId="4" fontId="9" fillId="12" borderId="1" xfId="1" applyNumberFormat="1" applyFont="1" applyFill="1" applyBorder="1" applyProtection="1"/>
    <xf numFmtId="4" fontId="9" fillId="12" borderId="7" xfId="1" applyNumberFormat="1" applyFont="1" applyFill="1" applyBorder="1" applyProtection="1"/>
    <xf numFmtId="4" fontId="9" fillId="13" borderId="1" xfId="1" applyNumberFormat="1" applyFont="1" applyFill="1" applyBorder="1" applyProtection="1"/>
    <xf numFmtId="4" fontId="9" fillId="13" borderId="7" xfId="1" applyNumberFormat="1" applyFont="1" applyFill="1" applyBorder="1" applyProtection="1"/>
    <xf numFmtId="0" fontId="9" fillId="14" borderId="3" xfId="2" applyFont="1" applyFill="1" applyBorder="1" applyProtection="1"/>
    <xf numFmtId="4" fontId="9" fillId="14" borderId="1" xfId="1" applyNumberFormat="1" applyFont="1" applyFill="1" applyBorder="1" applyProtection="1"/>
    <xf numFmtId="4" fontId="9" fillId="14" borderId="7" xfId="1" applyNumberFormat="1" applyFont="1" applyFill="1" applyBorder="1" applyProtection="1"/>
    <xf numFmtId="0" fontId="6" fillId="15" borderId="1" xfId="0" applyFont="1" applyFill="1" applyBorder="1" applyAlignment="1" applyProtection="1">
      <alignment vertical="top" wrapText="1"/>
    </xf>
    <xf numFmtId="0" fontId="9" fillId="15" borderId="1" xfId="0" applyFont="1" applyFill="1" applyBorder="1" applyAlignment="1" applyProtection="1">
      <alignment vertical="top" wrapText="1"/>
    </xf>
    <xf numFmtId="0" fontId="6" fillId="15" borderId="7" xfId="0" applyFont="1" applyFill="1" applyBorder="1" applyAlignment="1" applyProtection="1">
      <alignment vertical="top" wrapText="1"/>
    </xf>
    <xf numFmtId="4" fontId="9" fillId="16" borderId="1" xfId="1" applyNumberFormat="1" applyFont="1" applyFill="1" applyBorder="1" applyProtection="1"/>
    <xf numFmtId="0" fontId="9" fillId="13" borderId="3" xfId="2" applyFont="1" applyFill="1" applyBorder="1" applyAlignment="1">
      <alignment horizontal="left" vertical="center" wrapText="1"/>
    </xf>
    <xf numFmtId="0" fontId="9" fillId="13" borderId="1" xfId="2" applyFont="1" applyFill="1" applyBorder="1" applyAlignment="1">
      <alignment horizontal="left" vertical="center" wrapText="1"/>
    </xf>
    <xf numFmtId="0" fontId="9" fillId="14" borderId="1" xfId="2" applyFont="1" applyFill="1" applyBorder="1" applyAlignment="1" applyProtection="1">
      <alignment horizontal="left"/>
      <protection locked="0"/>
    </xf>
    <xf numFmtId="0" fontId="9" fillId="11" borderId="3" xfId="2" applyFont="1" applyFill="1" applyBorder="1" applyProtection="1"/>
    <xf numFmtId="0" fontId="9" fillId="11" borderId="1" xfId="2" applyFont="1" applyFill="1" applyBorder="1" applyAlignment="1" applyProtection="1">
      <alignment horizontal="left"/>
      <protection locked="0"/>
    </xf>
    <xf numFmtId="0" fontId="11" fillId="11" borderId="1" xfId="0" applyFont="1" applyFill="1" applyBorder="1" applyAlignment="1">
      <alignment wrapText="1"/>
    </xf>
    <xf numFmtId="4" fontId="9" fillId="11" borderId="7" xfId="1" applyNumberFormat="1" applyFont="1" applyFill="1" applyBorder="1" applyProtection="1"/>
    <xf numFmtId="4" fontId="11" fillId="11" borderId="6" xfId="1" applyNumberFormat="1" applyFont="1" applyFill="1" applyBorder="1" applyProtection="1"/>
    <xf numFmtId="0" fontId="4" fillId="14" borderId="3" xfId="2" applyFont="1" applyFill="1" applyBorder="1" applyAlignment="1">
      <alignment horizontal="right"/>
    </xf>
    <xf numFmtId="0" fontId="9" fillId="14" borderId="1" xfId="2" applyFont="1" applyFill="1" applyBorder="1" applyAlignment="1">
      <alignment horizontal="left"/>
    </xf>
    <xf numFmtId="0" fontId="7" fillId="14" borderId="1" xfId="2" applyFont="1" applyFill="1" applyBorder="1" applyAlignment="1">
      <alignment horizontal="left"/>
    </xf>
    <xf numFmtId="4" fontId="7" fillId="14" borderId="1" xfId="1" applyNumberFormat="1" applyFont="1" applyFill="1" applyBorder="1" applyProtection="1"/>
    <xf numFmtId="0" fontId="11" fillId="11" borderId="1" xfId="0" applyFont="1" applyFill="1" applyBorder="1"/>
    <xf numFmtId="4" fontId="19" fillId="0" borderId="1" xfId="0" applyNumberFormat="1" applyFont="1" applyFill="1" applyBorder="1"/>
    <xf numFmtId="0" fontId="11" fillId="11" borderId="1" xfId="2" applyFont="1" applyFill="1" applyBorder="1" applyAlignment="1" applyProtection="1">
      <alignment horizontal="left"/>
      <protection locked="0"/>
    </xf>
    <xf numFmtId="0" fontId="11" fillId="0" borderId="1" xfId="0" applyFont="1" applyFill="1" applyBorder="1" applyAlignment="1">
      <alignment wrapText="1" shrinkToFit="1"/>
    </xf>
    <xf numFmtId="0" fontId="9" fillId="13" borderId="1" xfId="2" applyFont="1" applyFill="1" applyBorder="1" applyAlignment="1">
      <alignment horizontal="center" vertical="center" wrapText="1"/>
    </xf>
    <xf numFmtId="4" fontId="10" fillId="0" borderId="0" xfId="0" applyNumberFormat="1" applyFont="1" applyAlignment="1"/>
    <xf numFmtId="0" fontId="9" fillId="16" borderId="1" xfId="2" applyFont="1" applyFill="1" applyBorder="1" applyAlignment="1" applyProtection="1">
      <alignment horizontal="left"/>
    </xf>
    <xf numFmtId="4" fontId="20" fillId="0" borderId="0" xfId="0" applyNumberFormat="1" applyFont="1"/>
    <xf numFmtId="0" fontId="0" fillId="11" borderId="0" xfId="0" applyFill="1" applyBorder="1"/>
    <xf numFmtId="0" fontId="21" fillId="17" borderId="18" xfId="0" applyFont="1" applyFill="1" applyBorder="1" applyAlignment="1">
      <alignment vertical="top"/>
    </xf>
    <xf numFmtId="0" fontId="21" fillId="18" borderId="19" xfId="0" applyFont="1" applyFill="1" applyBorder="1" applyAlignment="1">
      <alignment vertical="top"/>
    </xf>
    <xf numFmtId="4" fontId="22" fillId="18" borderId="19" xfId="0" applyNumberFormat="1" applyFont="1" applyFill="1" applyBorder="1" applyAlignment="1">
      <alignment horizontal="right" vertical="top"/>
    </xf>
    <xf numFmtId="0" fontId="21" fillId="18" borderId="18" xfId="0" applyFont="1" applyFill="1" applyBorder="1" applyAlignment="1">
      <alignment vertical="top"/>
    </xf>
    <xf numFmtId="0" fontId="21" fillId="0" borderId="18" xfId="0" applyFont="1" applyBorder="1" applyAlignment="1">
      <alignment vertical="top"/>
    </xf>
    <xf numFmtId="0" fontId="21" fillId="0" borderId="19" xfId="0" applyFont="1" applyBorder="1" applyAlignment="1">
      <alignment vertical="top"/>
    </xf>
    <xf numFmtId="4" fontId="21" fillId="0" borderId="19" xfId="0" applyNumberFormat="1" applyFont="1" applyBorder="1" applyAlignment="1">
      <alignment horizontal="right" vertical="top"/>
    </xf>
    <xf numFmtId="4" fontId="21" fillId="19" borderId="19" xfId="0" applyNumberFormat="1" applyFont="1" applyFill="1" applyBorder="1" applyAlignment="1">
      <alignment horizontal="right" vertical="top"/>
    </xf>
    <xf numFmtId="4" fontId="21" fillId="18" borderId="19" xfId="0" applyNumberFormat="1" applyFont="1" applyFill="1" applyBorder="1" applyAlignment="1">
      <alignment horizontal="right" vertical="top"/>
    </xf>
    <xf numFmtId="0" fontId="23" fillId="11" borderId="1" xfId="0" applyFont="1" applyFill="1" applyBorder="1" applyAlignment="1">
      <alignment wrapText="1"/>
    </xf>
    <xf numFmtId="4" fontId="19" fillId="11" borderId="1" xfId="0" applyNumberFormat="1" applyFont="1" applyFill="1" applyBorder="1"/>
    <xf numFmtId="4" fontId="17" fillId="0" borderId="7" xfId="0" applyNumberFormat="1" applyFont="1" applyBorder="1"/>
    <xf numFmtId="0" fontId="23" fillId="0" borderId="1" xfId="0" applyFont="1" applyFill="1" applyBorder="1" applyAlignment="1">
      <alignment wrapText="1"/>
    </xf>
    <xf numFmtId="0" fontId="21" fillId="0" borderId="20" xfId="0" applyFont="1" applyBorder="1" applyAlignment="1">
      <alignment vertical="top"/>
    </xf>
    <xf numFmtId="4" fontId="24" fillId="0" borderId="19" xfId="0" applyNumberFormat="1" applyFont="1" applyBorder="1" applyAlignment="1">
      <alignment horizontal="right" vertical="top"/>
    </xf>
    <xf numFmtId="4" fontId="24" fillId="19" borderId="19" xfId="0" applyNumberFormat="1" applyFont="1" applyFill="1" applyBorder="1" applyAlignment="1">
      <alignment horizontal="right" vertical="top"/>
    </xf>
    <xf numFmtId="0" fontId="14" fillId="0" borderId="1" xfId="0" applyFont="1" applyBorder="1" applyAlignment="1">
      <alignment horizontal="center"/>
    </xf>
    <xf numFmtId="0" fontId="9" fillId="14" borderId="16" xfId="2" applyFont="1" applyFill="1" applyBorder="1" applyAlignment="1" applyProtection="1">
      <alignment horizontal="center"/>
      <protection locked="0"/>
    </xf>
    <xf numFmtId="0" fontId="9" fillId="14" borderId="24" xfId="2" applyFont="1" applyFill="1" applyBorder="1" applyAlignment="1" applyProtection="1">
      <alignment horizontal="center"/>
      <protection locked="0"/>
    </xf>
    <xf numFmtId="0" fontId="9" fillId="14" borderId="21" xfId="2" applyFont="1" applyFill="1" applyBorder="1" applyAlignment="1" applyProtection="1">
      <alignment horizontal="center"/>
      <protection locked="0"/>
    </xf>
    <xf numFmtId="0" fontId="9" fillId="15" borderId="10" xfId="0" applyFont="1" applyFill="1" applyBorder="1" applyAlignment="1">
      <alignment horizontal="center" wrapText="1"/>
    </xf>
    <xf numFmtId="0" fontId="9" fillId="15" borderId="11" xfId="0" applyFont="1" applyFill="1" applyBorder="1" applyAlignment="1">
      <alignment horizontal="center" wrapText="1"/>
    </xf>
    <xf numFmtId="0" fontId="9" fillId="15" borderId="3" xfId="0" applyFont="1" applyFill="1" applyBorder="1" applyAlignment="1">
      <alignment horizontal="center" wrapText="1"/>
    </xf>
    <xf numFmtId="0" fontId="9" fillId="15" borderId="1" xfId="0" applyFont="1" applyFill="1" applyBorder="1" applyAlignment="1">
      <alignment horizontal="center" wrapText="1"/>
    </xf>
    <xf numFmtId="0" fontId="9" fillId="15" borderId="11" xfId="0" applyFont="1" applyFill="1" applyBorder="1" applyAlignment="1" applyProtection="1">
      <alignment horizontal="center" wrapText="1"/>
    </xf>
    <xf numFmtId="0" fontId="9" fillId="15" borderId="1" xfId="0" applyFont="1" applyFill="1" applyBorder="1" applyAlignment="1" applyProtection="1">
      <alignment horizontal="center" wrapText="1"/>
    </xf>
    <xf numFmtId="0" fontId="9" fillId="15" borderId="11" xfId="0" applyFont="1" applyFill="1" applyBorder="1" applyAlignment="1" applyProtection="1">
      <alignment horizontal="center" vertical="top" wrapText="1"/>
    </xf>
    <xf numFmtId="0" fontId="9" fillId="15" borderId="12" xfId="0" applyFont="1" applyFill="1" applyBorder="1" applyAlignment="1" applyProtection="1">
      <alignment horizontal="center" vertical="top" wrapText="1"/>
    </xf>
    <xf numFmtId="0" fontId="9" fillId="16" borderId="3" xfId="2" applyFont="1" applyFill="1" applyBorder="1" applyAlignment="1" applyProtection="1">
      <alignment horizontal="left"/>
    </xf>
    <xf numFmtId="0" fontId="9" fillId="16" borderId="1" xfId="2" applyFont="1" applyFill="1" applyBorder="1" applyAlignment="1" applyProtection="1">
      <alignment horizontal="left"/>
    </xf>
    <xf numFmtId="0" fontId="9" fillId="12" borderId="23" xfId="2" applyFont="1" applyFill="1" applyBorder="1" applyAlignment="1">
      <alignment horizontal="center" vertical="center" wrapText="1"/>
    </xf>
    <xf numFmtId="0" fontId="9" fillId="12" borderId="24" xfId="2" applyFont="1" applyFill="1" applyBorder="1" applyAlignment="1">
      <alignment horizontal="center" vertical="center" wrapText="1"/>
    </xf>
    <xf numFmtId="0" fontId="9" fillId="12" borderId="21" xfId="2" applyFont="1" applyFill="1" applyBorder="1" applyAlignment="1">
      <alignment horizontal="center" vertical="center" wrapText="1"/>
    </xf>
    <xf numFmtId="0" fontId="9" fillId="14" borderId="1" xfId="2" applyFont="1" applyFill="1" applyBorder="1" applyAlignment="1" applyProtection="1">
      <alignment horizontal="left"/>
      <protection locked="0"/>
    </xf>
    <xf numFmtId="0" fontId="14" fillId="0" borderId="0" xfId="0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26" fillId="7" borderId="9" xfId="0" applyFont="1" applyFill="1" applyBorder="1"/>
    <xf numFmtId="0" fontId="26" fillId="7" borderId="10" xfId="0" applyFont="1" applyFill="1" applyBorder="1"/>
    <xf numFmtId="0" fontId="26" fillId="7" borderId="11" xfId="0" applyFont="1" applyFill="1" applyBorder="1"/>
    <xf numFmtId="0" fontId="26" fillId="7" borderId="11" xfId="0" applyFont="1" applyFill="1" applyBorder="1" applyAlignment="1">
      <alignment wrapText="1"/>
    </xf>
    <xf numFmtId="0" fontId="27" fillId="7" borderId="11" xfId="0" applyFont="1" applyFill="1" applyBorder="1" applyAlignment="1">
      <alignment wrapText="1"/>
    </xf>
    <xf numFmtId="0" fontId="27" fillId="7" borderId="12" xfId="0" applyFont="1" applyFill="1" applyBorder="1" applyAlignment="1">
      <alignment horizontal="center" wrapText="1"/>
    </xf>
    <xf numFmtId="0" fontId="27" fillId="20" borderId="2" xfId="2" applyFont="1" applyFill="1" applyBorder="1" applyAlignment="1">
      <alignment horizontal="left"/>
    </xf>
    <xf numFmtId="0" fontId="27" fillId="20" borderId="3" xfId="2" applyFont="1" applyFill="1" applyBorder="1" applyAlignment="1">
      <alignment horizontal="left"/>
    </xf>
    <xf numFmtId="0" fontId="27" fillId="20" borderId="1" xfId="2" applyFont="1" applyFill="1" applyBorder="1" applyAlignment="1">
      <alignment horizontal="left"/>
    </xf>
    <xf numFmtId="0" fontId="27" fillId="20" borderId="1" xfId="2" applyFont="1" applyFill="1" applyBorder="1" applyAlignment="1" applyProtection="1">
      <alignment wrapText="1"/>
      <protection locked="0"/>
    </xf>
    <xf numFmtId="164" fontId="27" fillId="20" borderId="1" xfId="1" applyNumberFormat="1" applyFont="1" applyFill="1" applyBorder="1"/>
    <xf numFmtId="3" fontId="27" fillId="20" borderId="1" xfId="1" applyNumberFormat="1" applyFont="1" applyFill="1" applyBorder="1"/>
    <xf numFmtId="0" fontId="21" fillId="0" borderId="2" xfId="2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0" fontId="24" fillId="0" borderId="1" xfId="2" applyFont="1" applyBorder="1" applyAlignment="1">
      <alignment horizontal="left"/>
    </xf>
    <xf numFmtId="0" fontId="21" fillId="0" borderId="1" xfId="2" applyFont="1" applyBorder="1"/>
    <xf numFmtId="0" fontId="21" fillId="0" borderId="1" xfId="2" applyFont="1" applyFill="1" applyBorder="1" applyAlignment="1" applyProtection="1">
      <alignment horizontal="left" indent="1"/>
      <protection locked="0"/>
    </xf>
    <xf numFmtId="164" fontId="21" fillId="0" borderId="1" xfId="1" applyNumberFormat="1" applyFont="1" applyBorder="1"/>
    <xf numFmtId="3" fontId="21" fillId="0" borderId="1" xfId="1" applyNumberFormat="1" applyFont="1" applyBorder="1"/>
    <xf numFmtId="3" fontId="21" fillId="4" borderId="1" xfId="1" applyNumberFormat="1" applyFont="1" applyFill="1" applyBorder="1"/>
    <xf numFmtId="0" fontId="21" fillId="10" borderId="2" xfId="2" applyFont="1" applyFill="1" applyBorder="1" applyAlignment="1">
      <alignment horizontal="left"/>
    </xf>
    <xf numFmtId="0" fontId="21" fillId="10" borderId="3" xfId="2" applyFont="1" applyFill="1" applyBorder="1" applyAlignment="1">
      <alignment horizontal="left"/>
    </xf>
    <xf numFmtId="0" fontId="24" fillId="10" borderId="1" xfId="2" applyFont="1" applyFill="1" applyBorder="1" applyAlignment="1">
      <alignment horizontal="left"/>
    </xf>
    <xf numFmtId="0" fontId="24" fillId="10" borderId="1" xfId="2" applyFont="1" applyFill="1" applyBorder="1" applyAlignment="1">
      <alignment horizontal="left" vertical="center" wrapText="1"/>
    </xf>
    <xf numFmtId="0" fontId="21" fillId="10" borderId="1" xfId="2" applyFont="1" applyFill="1" applyBorder="1"/>
    <xf numFmtId="164" fontId="24" fillId="10" borderId="1" xfId="1" applyNumberFormat="1" applyFont="1" applyFill="1" applyBorder="1"/>
    <xf numFmtId="3" fontId="24" fillId="10" borderId="1" xfId="1" applyNumberFormat="1" applyFont="1" applyFill="1" applyBorder="1"/>
    <xf numFmtId="3" fontId="21" fillId="0" borderId="7" xfId="1" applyNumberFormat="1" applyFont="1" applyBorder="1"/>
    <xf numFmtId="0" fontId="21" fillId="20" borderId="2" xfId="2" applyFont="1" applyFill="1" applyBorder="1" applyAlignment="1">
      <alignment horizontal="left"/>
    </xf>
    <xf numFmtId="0" fontId="21" fillId="20" borderId="3" xfId="2" applyFont="1" applyFill="1" applyBorder="1" applyAlignment="1">
      <alignment horizontal="left"/>
    </xf>
    <xf numFmtId="0" fontId="24" fillId="20" borderId="1" xfId="2" applyFont="1" applyFill="1" applyBorder="1" applyAlignment="1">
      <alignment horizontal="right"/>
    </xf>
    <xf numFmtId="0" fontId="24" fillId="20" borderId="1" xfId="2" applyFont="1" applyFill="1" applyBorder="1"/>
    <xf numFmtId="0" fontId="24" fillId="20" borderId="1" xfId="2" applyFont="1" applyFill="1" applyBorder="1" applyAlignment="1" applyProtection="1">
      <alignment horizontal="left"/>
      <protection locked="0"/>
    </xf>
    <xf numFmtId="164" fontId="24" fillId="20" borderId="1" xfId="1" applyNumberFormat="1" applyFont="1" applyFill="1" applyBorder="1"/>
    <xf numFmtId="3" fontId="24" fillId="20" borderId="1" xfId="1" applyNumberFormat="1" applyFont="1" applyFill="1" applyBorder="1"/>
    <xf numFmtId="0" fontId="24" fillId="0" borderId="1" xfId="2" applyFont="1" applyBorder="1" applyAlignment="1">
      <alignment horizontal="right"/>
    </xf>
    <xf numFmtId="0" fontId="21" fillId="5" borderId="2" xfId="2" applyFont="1" applyFill="1" applyBorder="1" applyAlignment="1">
      <alignment horizontal="left"/>
    </xf>
    <xf numFmtId="0" fontId="21" fillId="5" borderId="3" xfId="2" applyFont="1" applyFill="1" applyBorder="1" applyAlignment="1">
      <alignment horizontal="left"/>
    </xf>
    <xf numFmtId="0" fontId="24" fillId="5" borderId="1" xfId="2" applyFont="1" applyFill="1" applyBorder="1" applyAlignment="1">
      <alignment horizontal="right"/>
    </xf>
    <xf numFmtId="0" fontId="24" fillId="5" borderId="1" xfId="2" applyFont="1" applyFill="1" applyBorder="1"/>
    <xf numFmtId="0" fontId="24" fillId="5" borderId="1" xfId="2" applyFont="1" applyFill="1" applyBorder="1" applyAlignment="1" applyProtection="1">
      <alignment horizontal="left"/>
      <protection locked="0"/>
    </xf>
    <xf numFmtId="164" fontId="24" fillId="5" borderId="1" xfId="1" applyNumberFormat="1" applyFont="1" applyFill="1" applyBorder="1"/>
    <xf numFmtId="3" fontId="24" fillId="5" borderId="1" xfId="1" applyNumberFormat="1" applyFont="1" applyFill="1" applyBorder="1"/>
    <xf numFmtId="3" fontId="24" fillId="5" borderId="7" xfId="1" applyNumberFormat="1" applyFont="1" applyFill="1" applyBorder="1"/>
    <xf numFmtId="0" fontId="24" fillId="20" borderId="1" xfId="2" applyFont="1" applyFill="1" applyBorder="1" applyAlignment="1">
      <alignment horizontal="left"/>
    </xf>
    <xf numFmtId="0" fontId="24" fillId="20" borderId="1" xfId="2" applyFont="1" applyFill="1" applyBorder="1" applyAlignment="1">
      <alignment horizontal="left" vertical="center" wrapText="1"/>
    </xf>
    <xf numFmtId="0" fontId="24" fillId="0" borderId="1" xfId="2" applyFont="1" applyBorder="1" applyAlignment="1">
      <alignment horizontal="center"/>
    </xf>
    <xf numFmtId="0" fontId="24" fillId="5" borderId="16" xfId="2" applyFont="1" applyFill="1" applyBorder="1" applyAlignment="1" applyProtection="1">
      <alignment horizontal="left" wrapText="1"/>
      <protection locked="0"/>
    </xf>
    <xf numFmtId="0" fontId="24" fillId="5" borderId="21" xfId="2" applyFont="1" applyFill="1" applyBorder="1" applyAlignment="1" applyProtection="1">
      <alignment horizontal="left" wrapText="1"/>
      <protection locked="0"/>
    </xf>
    <xf numFmtId="0" fontId="21" fillId="3" borderId="2" xfId="2" applyFont="1" applyFill="1" applyBorder="1" applyAlignment="1">
      <alignment horizontal="left"/>
    </xf>
    <xf numFmtId="0" fontId="21" fillId="3" borderId="3" xfId="2" applyFont="1" applyFill="1" applyBorder="1" applyAlignment="1">
      <alignment horizontal="left"/>
    </xf>
    <xf numFmtId="0" fontId="24" fillId="3" borderId="1" xfId="2" applyFont="1" applyFill="1" applyBorder="1" applyAlignment="1">
      <alignment horizontal="right"/>
    </xf>
    <xf numFmtId="0" fontId="24" fillId="3" borderId="1" xfId="2" applyFont="1" applyFill="1" applyBorder="1"/>
    <xf numFmtId="164" fontId="24" fillId="3" borderId="1" xfId="1" applyNumberFormat="1" applyFont="1" applyFill="1" applyBorder="1"/>
    <xf numFmtId="3" fontId="24" fillId="3" borderId="1" xfId="1" applyNumberFormat="1" applyFont="1" applyFill="1" applyBorder="1"/>
    <xf numFmtId="3" fontId="24" fillId="3" borderId="7" xfId="1" applyNumberFormat="1" applyFont="1" applyFill="1" applyBorder="1"/>
    <xf numFmtId="0" fontId="26" fillId="20" borderId="1" xfId="0" applyFont="1" applyFill="1" applyBorder="1" applyAlignment="1">
      <alignment horizontal="left"/>
    </xf>
    <xf numFmtId="0" fontId="28" fillId="20" borderId="1" xfId="0" applyFont="1" applyFill="1" applyBorder="1"/>
    <xf numFmtId="0" fontId="24" fillId="20" borderId="1" xfId="0" applyFont="1" applyFill="1" applyBorder="1"/>
    <xf numFmtId="0" fontId="21" fillId="20" borderId="1" xfId="2" applyFont="1" applyFill="1" applyBorder="1"/>
    <xf numFmtId="0" fontId="24" fillId="20" borderId="1" xfId="0" applyFont="1" applyFill="1" applyBorder="1" applyAlignment="1" applyProtection="1">
      <alignment horizontal="left"/>
      <protection locked="0"/>
    </xf>
    <xf numFmtId="0" fontId="28" fillId="20" borderId="1" xfId="0" applyFont="1" applyFill="1" applyBorder="1" applyAlignment="1" applyProtection="1">
      <alignment horizontal="left"/>
      <protection locked="0"/>
    </xf>
    <xf numFmtId="164" fontId="24" fillId="20" borderId="1" xfId="0" applyNumberFormat="1" applyFont="1" applyFill="1" applyBorder="1"/>
    <xf numFmtId="3" fontId="24" fillId="20" borderId="1" xfId="0" applyNumberFormat="1" applyFont="1" applyFill="1" applyBorder="1"/>
    <xf numFmtId="0" fontId="26" fillId="0" borderId="1" xfId="0" applyFont="1" applyBorder="1" applyAlignment="1">
      <alignment horizontal="left"/>
    </xf>
    <xf numFmtId="0" fontId="26" fillId="0" borderId="1" xfId="0" applyFont="1" applyBorder="1"/>
    <xf numFmtId="0" fontId="26" fillId="0" borderId="1" xfId="0" applyFont="1" applyFill="1" applyBorder="1" applyAlignment="1" applyProtection="1">
      <alignment horizontal="left" indent="1"/>
      <protection locked="0"/>
    </xf>
    <xf numFmtId="0" fontId="21" fillId="0" borderId="1" xfId="0" applyFont="1" applyFill="1" applyBorder="1" applyAlignment="1" applyProtection="1">
      <alignment horizontal="left" indent="1"/>
      <protection locked="0"/>
    </xf>
    <xf numFmtId="3" fontId="21" fillId="0" borderId="1" xfId="1" applyNumberFormat="1" applyFont="1" applyFill="1" applyBorder="1"/>
    <xf numFmtId="49" fontId="21" fillId="20" borderId="2" xfId="2" applyNumberFormat="1" applyFont="1" applyFill="1" applyBorder="1" applyAlignment="1">
      <alignment horizontal="left"/>
    </xf>
    <xf numFmtId="49" fontId="21" fillId="20" borderId="3" xfId="2" applyNumberFormat="1" applyFont="1" applyFill="1" applyBorder="1" applyAlignment="1">
      <alignment horizontal="left"/>
    </xf>
    <xf numFmtId="49" fontId="24" fillId="20" borderId="1" xfId="2" applyNumberFormat="1" applyFont="1" applyFill="1" applyBorder="1" applyAlignment="1">
      <alignment horizontal="left"/>
    </xf>
    <xf numFmtId="0" fontId="24" fillId="5" borderId="1" xfId="2" applyFont="1" applyFill="1" applyBorder="1" applyAlignment="1">
      <alignment horizontal="left"/>
    </xf>
    <xf numFmtId="0" fontId="24" fillId="5" borderId="16" xfId="2" applyFont="1" applyFill="1" applyBorder="1" applyAlignment="1">
      <alignment horizontal="left" wrapText="1"/>
    </xf>
    <xf numFmtId="0" fontId="24" fillId="5" borderId="21" xfId="2" applyFont="1" applyFill="1" applyBorder="1" applyAlignment="1">
      <alignment horizontal="left" wrapText="1"/>
    </xf>
    <xf numFmtId="0" fontId="21" fillId="4" borderId="2" xfId="2" applyFont="1" applyFill="1" applyBorder="1" applyAlignment="1">
      <alignment horizontal="left"/>
    </xf>
    <xf numFmtId="0" fontId="21" fillId="4" borderId="3" xfId="2" applyFont="1" applyFill="1" applyBorder="1" applyAlignment="1">
      <alignment horizontal="left"/>
    </xf>
    <xf numFmtId="0" fontId="24" fillId="4" borderId="1" xfId="2" applyFont="1" applyFill="1" applyBorder="1" applyAlignment="1">
      <alignment horizontal="left"/>
    </xf>
    <xf numFmtId="0" fontId="21" fillId="4" borderId="1" xfId="2" applyFont="1" applyFill="1" applyBorder="1"/>
    <xf numFmtId="0" fontId="21" fillId="4" borderId="1" xfId="2" applyFont="1" applyFill="1" applyBorder="1" applyAlignment="1" applyProtection="1">
      <alignment horizontal="left" indent="1"/>
      <protection locked="0"/>
    </xf>
    <xf numFmtId="164" fontId="21" fillId="4" borderId="1" xfId="1" applyNumberFormat="1" applyFont="1" applyFill="1" applyBorder="1"/>
    <xf numFmtId="3" fontId="21" fillId="4" borderId="7" xfId="1" applyNumberFormat="1" applyFont="1" applyFill="1" applyBorder="1"/>
    <xf numFmtId="0" fontId="24" fillId="20" borderId="1" xfId="2" applyFont="1" applyFill="1" applyBorder="1" applyAlignment="1">
      <alignment horizontal="left"/>
    </xf>
    <xf numFmtId="0" fontId="24" fillId="5" borderId="1" xfId="2" applyFont="1" applyFill="1" applyBorder="1" applyAlignment="1">
      <alignment horizontal="left"/>
    </xf>
    <xf numFmtId="3" fontId="24" fillId="4" borderId="7" xfId="1" applyNumberFormat="1" applyFont="1" applyFill="1" applyBorder="1"/>
    <xf numFmtId="0" fontId="21" fillId="0" borderId="4" xfId="2" applyFont="1" applyBorder="1" applyAlignment="1">
      <alignment horizontal="left"/>
    </xf>
    <xf numFmtId="0" fontId="21" fillId="0" borderId="5" xfId="2" applyFont="1" applyBorder="1" applyAlignment="1">
      <alignment horizontal="left"/>
    </xf>
    <xf numFmtId="0" fontId="24" fillId="0" borderId="6" xfId="2" applyFont="1" applyBorder="1" applyAlignment="1">
      <alignment horizontal="left"/>
    </xf>
    <xf numFmtId="0" fontId="21" fillId="0" borderId="6" xfId="2" applyFont="1" applyBorder="1"/>
    <xf numFmtId="0" fontId="21" fillId="0" borderId="6" xfId="2" applyFont="1" applyFill="1" applyBorder="1" applyAlignment="1" applyProtection="1">
      <alignment horizontal="left" indent="1"/>
      <protection locked="0"/>
    </xf>
    <xf numFmtId="164" fontId="21" fillId="0" borderId="6" xfId="1" applyNumberFormat="1" applyFont="1" applyBorder="1"/>
    <xf numFmtId="3" fontId="21" fillId="0" borderId="6" xfId="1" applyNumberFormat="1" applyFont="1" applyBorder="1"/>
    <xf numFmtId="3" fontId="21" fillId="4" borderId="6" xfId="1" applyNumberFormat="1" applyFont="1" applyFill="1" applyBorder="1"/>
    <xf numFmtId="3" fontId="21" fillId="0" borderId="8" xfId="1" applyNumberFormat="1" applyFont="1" applyBorder="1"/>
    <xf numFmtId="0" fontId="26" fillId="0" borderId="0" xfId="0" applyFont="1"/>
    <xf numFmtId="0" fontId="27" fillId="10" borderId="2" xfId="2" applyFont="1" applyFill="1" applyBorder="1" applyAlignment="1">
      <alignment horizontal="left"/>
    </xf>
    <xf numFmtId="0" fontId="27" fillId="10" borderId="3" xfId="2" applyFont="1" applyFill="1" applyBorder="1" applyAlignment="1">
      <alignment horizontal="left"/>
    </xf>
    <xf numFmtId="0" fontId="27" fillId="10" borderId="1" xfId="2" applyFont="1" applyFill="1" applyBorder="1" applyAlignment="1">
      <alignment horizontal="left"/>
    </xf>
    <xf numFmtId="0" fontId="27" fillId="10" borderId="1" xfId="2" applyFont="1" applyFill="1" applyBorder="1" applyAlignment="1" applyProtection="1">
      <alignment wrapText="1"/>
      <protection locked="0"/>
    </xf>
    <xf numFmtId="164" fontId="27" fillId="10" borderId="1" xfId="1" applyNumberFormat="1" applyFont="1" applyFill="1" applyBorder="1"/>
    <xf numFmtId="3" fontId="27" fillId="10" borderId="1" xfId="1" applyNumberFormat="1" applyFont="1" applyFill="1" applyBorder="1"/>
    <xf numFmtId="4" fontId="26" fillId="0" borderId="0" xfId="0" applyNumberFormat="1" applyFont="1" applyBorder="1"/>
    <xf numFmtId="3" fontId="26" fillId="0" borderId="0" xfId="0" applyNumberFormat="1" applyFont="1"/>
    <xf numFmtId="4" fontId="26" fillId="0" borderId="0" xfId="0" applyNumberFormat="1" applyFont="1" applyBorder="1" applyAlignment="1"/>
    <xf numFmtId="3" fontId="26" fillId="0" borderId="0" xfId="0" applyNumberFormat="1" applyFont="1" applyBorder="1"/>
    <xf numFmtId="0" fontId="26" fillId="0" borderId="0" xfId="0" applyFont="1" applyBorder="1"/>
    <xf numFmtId="4" fontId="26" fillId="0" borderId="0" xfId="0" applyNumberFormat="1" applyFont="1"/>
    <xf numFmtId="0" fontId="21" fillId="6" borderId="2" xfId="2" applyFont="1" applyFill="1" applyBorder="1" applyAlignment="1">
      <alignment horizontal="left"/>
    </xf>
    <xf numFmtId="0" fontId="21" fillId="6" borderId="3" xfId="2" applyFont="1" applyFill="1" applyBorder="1" applyAlignment="1">
      <alignment horizontal="left"/>
    </xf>
    <xf numFmtId="0" fontId="24" fillId="6" borderId="1" xfId="2" applyFont="1" applyFill="1" applyBorder="1" applyAlignment="1">
      <alignment horizontal="left"/>
    </xf>
    <xf numFmtId="0" fontId="24" fillId="6" borderId="1" xfId="2" applyFont="1" applyFill="1" applyBorder="1" applyAlignment="1">
      <alignment horizontal="left" vertical="center" wrapText="1"/>
    </xf>
    <xf numFmtId="164" fontId="24" fillId="6" borderId="1" xfId="1" applyNumberFormat="1" applyFont="1" applyFill="1" applyBorder="1"/>
    <xf numFmtId="3" fontId="24" fillId="6" borderId="1" xfId="1" applyNumberFormat="1" applyFont="1" applyFill="1" applyBorder="1"/>
    <xf numFmtId="0" fontId="26" fillId="5" borderId="1" xfId="0" applyFont="1" applyFill="1" applyBorder="1" applyAlignment="1">
      <alignment horizontal="left"/>
    </xf>
    <xf numFmtId="0" fontId="28" fillId="5" borderId="1" xfId="0" applyFont="1" applyFill="1" applyBorder="1"/>
    <xf numFmtId="0" fontId="24" fillId="5" borderId="1" xfId="0" applyFont="1" applyFill="1" applyBorder="1"/>
    <xf numFmtId="0" fontId="21" fillId="5" borderId="1" xfId="2" applyFont="1" applyFill="1" applyBorder="1"/>
    <xf numFmtId="0" fontId="24" fillId="5" borderId="1" xfId="0" applyFont="1" applyFill="1" applyBorder="1" applyAlignment="1" applyProtection="1">
      <alignment horizontal="left"/>
      <protection locked="0"/>
    </xf>
    <xf numFmtId="0" fontId="28" fillId="5" borderId="1" xfId="0" applyFont="1" applyFill="1" applyBorder="1" applyAlignment="1" applyProtection="1">
      <alignment horizontal="left"/>
      <protection locked="0"/>
    </xf>
    <xf numFmtId="164" fontId="24" fillId="5" borderId="1" xfId="0" applyNumberFormat="1" applyFont="1" applyFill="1" applyBorder="1"/>
    <xf numFmtId="3" fontId="24" fillId="5" borderId="1" xfId="0" applyNumberFormat="1" applyFont="1" applyFill="1" applyBorder="1"/>
    <xf numFmtId="49" fontId="21" fillId="6" borderId="2" xfId="2" applyNumberFormat="1" applyFont="1" applyFill="1" applyBorder="1" applyAlignment="1">
      <alignment horizontal="left"/>
    </xf>
    <xf numFmtId="49" fontId="21" fillId="6" borderId="3" xfId="2" applyNumberFormat="1" applyFont="1" applyFill="1" applyBorder="1" applyAlignment="1">
      <alignment horizontal="left"/>
    </xf>
    <xf numFmtId="49" fontId="24" fillId="6" borderId="1" xfId="2" applyNumberFormat="1" applyFont="1" applyFill="1" applyBorder="1" applyAlignment="1">
      <alignment horizontal="left"/>
    </xf>
    <xf numFmtId="0" fontId="24" fillId="6" borderId="1" xfId="2" applyFont="1" applyFill="1" applyBorder="1" applyAlignment="1">
      <alignment horizontal="right"/>
    </xf>
    <xf numFmtId="0" fontId="24" fillId="6" borderId="1" xfId="2" applyFont="1" applyFill="1" applyBorder="1" applyAlignment="1">
      <alignment horizontal="left"/>
    </xf>
    <xf numFmtId="0" fontId="26" fillId="0" borderId="0" xfId="0" applyFont="1" applyAlignment="1">
      <alignment wrapText="1"/>
    </xf>
    <xf numFmtId="0" fontId="26" fillId="11" borderId="0" xfId="0" applyFont="1" applyFill="1" applyAlignment="1">
      <alignment wrapText="1"/>
    </xf>
    <xf numFmtId="3" fontId="26" fillId="11" borderId="0" xfId="0" applyNumberFormat="1" applyFont="1" applyFill="1" applyAlignment="1">
      <alignment wrapText="1"/>
    </xf>
    <xf numFmtId="3" fontId="26" fillId="0" borderId="0" xfId="0" applyNumberFormat="1" applyFont="1" applyAlignment="1">
      <alignment wrapText="1"/>
    </xf>
    <xf numFmtId="3" fontId="29" fillId="0" borderId="0" xfId="0" applyNumberFormat="1" applyFont="1" applyAlignment="1">
      <alignment wrapText="1"/>
    </xf>
    <xf numFmtId="164" fontId="26" fillId="0" borderId="0" xfId="0" applyNumberFormat="1" applyFont="1"/>
    <xf numFmtId="0" fontId="0" fillId="0" borderId="0" xfId="0" applyFont="1"/>
    <xf numFmtId="0" fontId="27" fillId="7" borderId="25" xfId="0" applyFont="1" applyFill="1" applyBorder="1" applyAlignment="1">
      <alignment horizontal="center" wrapText="1"/>
    </xf>
    <xf numFmtId="3" fontId="27" fillId="10" borderId="16" xfId="1" applyNumberFormat="1" applyFont="1" applyFill="1" applyBorder="1"/>
    <xf numFmtId="3" fontId="27" fillId="10" borderId="9" xfId="1" applyNumberFormat="1" applyFont="1" applyFill="1" applyBorder="1"/>
    <xf numFmtId="3" fontId="21" fillId="0" borderId="16" xfId="1" applyNumberFormat="1" applyFont="1" applyBorder="1"/>
    <xf numFmtId="3" fontId="21" fillId="0" borderId="2" xfId="1" applyNumberFormat="1" applyFont="1" applyBorder="1"/>
    <xf numFmtId="3" fontId="21" fillId="4" borderId="16" xfId="1" applyNumberFormat="1" applyFont="1" applyFill="1" applyBorder="1"/>
    <xf numFmtId="3" fontId="24" fillId="10" borderId="16" xfId="1" applyNumberFormat="1" applyFont="1" applyFill="1" applyBorder="1"/>
    <xf numFmtId="3" fontId="24" fillId="10" borderId="2" xfId="1" applyNumberFormat="1" applyFont="1" applyFill="1" applyBorder="1"/>
    <xf numFmtId="3" fontId="21" fillId="0" borderId="4" xfId="1" applyNumberFormat="1" applyFont="1" applyBorder="1"/>
    <xf numFmtId="3" fontId="21" fillId="0" borderId="26" xfId="1" applyNumberFormat="1" applyFont="1" applyBorder="1"/>
    <xf numFmtId="4" fontId="26" fillId="0" borderId="17" xfId="0" applyNumberFormat="1" applyFont="1" applyFill="1" applyBorder="1" applyAlignment="1"/>
    <xf numFmtId="4" fontId="0" fillId="0" borderId="0" xfId="0" applyNumberFormat="1" applyFont="1"/>
    <xf numFmtId="3" fontId="0" fillId="0" borderId="0" xfId="0" applyNumberFormat="1" applyFont="1"/>
    <xf numFmtId="0" fontId="28" fillId="2" borderId="10" xfId="0" applyFont="1" applyFill="1" applyBorder="1" applyAlignment="1">
      <alignment horizontal="center" wrapText="1"/>
    </xf>
    <xf numFmtId="0" fontId="28" fillId="2" borderId="11" xfId="0" applyFont="1" applyFill="1" applyBorder="1" applyAlignment="1">
      <alignment horizontal="center" wrapText="1"/>
    </xf>
    <xf numFmtId="0" fontId="28" fillId="2" borderId="11" xfId="0" applyFont="1" applyFill="1" applyBorder="1" applyAlignment="1" applyProtection="1">
      <alignment horizontal="center" wrapText="1"/>
    </xf>
    <xf numFmtId="0" fontId="28" fillId="2" borderId="11" xfId="0" applyFont="1" applyFill="1" applyBorder="1" applyAlignment="1" applyProtection="1">
      <alignment horizontal="center" vertical="top" wrapText="1"/>
    </xf>
    <xf numFmtId="0" fontId="28" fillId="2" borderId="12" xfId="0" applyFont="1" applyFill="1" applyBorder="1" applyAlignment="1" applyProtection="1">
      <alignment horizontal="center" vertical="top" wrapText="1"/>
    </xf>
    <xf numFmtId="0" fontId="28" fillId="2" borderId="3" xfId="0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wrapText="1"/>
    </xf>
    <xf numFmtId="0" fontId="28" fillId="2" borderId="1" xfId="0" applyFont="1" applyFill="1" applyBorder="1" applyAlignment="1" applyProtection="1">
      <alignment horizontal="center" wrapText="1"/>
    </xf>
    <xf numFmtId="0" fontId="28" fillId="2" borderId="1" xfId="0" applyFont="1" applyFill="1" applyBorder="1" applyAlignment="1" applyProtection="1">
      <alignment vertical="top" wrapText="1"/>
    </xf>
    <xf numFmtId="0" fontId="28" fillId="2" borderId="7" xfId="0" applyFont="1" applyFill="1" applyBorder="1" applyAlignment="1" applyProtection="1">
      <alignment vertical="top" wrapText="1"/>
    </xf>
    <xf numFmtId="0" fontId="28" fillId="8" borderId="3" xfId="2" applyFont="1" applyFill="1" applyBorder="1" applyAlignment="1" applyProtection="1">
      <alignment horizontal="left"/>
    </xf>
    <xf numFmtId="0" fontId="28" fillId="8" borderId="1" xfId="2" applyFont="1" applyFill="1" applyBorder="1" applyAlignment="1" applyProtection="1">
      <alignment horizontal="left"/>
    </xf>
    <xf numFmtId="0" fontId="28" fillId="8" borderId="1" xfId="2" applyFont="1" applyFill="1" applyBorder="1" applyAlignment="1" applyProtection="1">
      <alignment horizontal="left"/>
    </xf>
    <xf numFmtId="4" fontId="28" fillId="8" borderId="1" xfId="1" applyNumberFormat="1" applyFont="1" applyFill="1" applyBorder="1" applyProtection="1"/>
    <xf numFmtId="4" fontId="28" fillId="8" borderId="7" xfId="1" applyNumberFormat="1" applyFont="1" applyFill="1" applyBorder="1" applyProtection="1"/>
    <xf numFmtId="0" fontId="28" fillId="13" borderId="23" xfId="2" applyFont="1" applyFill="1" applyBorder="1" applyAlignment="1">
      <alignment horizontal="center" vertical="center" wrapText="1"/>
    </xf>
    <xf numFmtId="0" fontId="28" fillId="13" borderId="24" xfId="2" applyFont="1" applyFill="1" applyBorder="1" applyAlignment="1">
      <alignment horizontal="center" vertical="center" wrapText="1"/>
    </xf>
    <xf numFmtId="0" fontId="28" fillId="13" borderId="21" xfId="2" applyFont="1" applyFill="1" applyBorder="1" applyAlignment="1">
      <alignment horizontal="center" vertical="center" wrapText="1"/>
    </xf>
    <xf numFmtId="4" fontId="28" fillId="9" borderId="1" xfId="1" applyNumberFormat="1" applyFont="1" applyFill="1" applyBorder="1" applyProtection="1"/>
    <xf numFmtId="4" fontId="28" fillId="9" borderId="7" xfId="1" applyNumberFormat="1" applyFont="1" applyFill="1" applyBorder="1" applyProtection="1"/>
    <xf numFmtId="0" fontId="28" fillId="3" borderId="3" xfId="2" applyFont="1" applyFill="1" applyBorder="1" applyProtection="1"/>
    <xf numFmtId="0" fontId="28" fillId="3" borderId="1" xfId="2" applyFont="1" applyFill="1" applyBorder="1" applyAlignment="1" applyProtection="1">
      <alignment horizontal="left"/>
      <protection locked="0"/>
    </xf>
    <xf numFmtId="4" fontId="28" fillId="3" borderId="1" xfId="1" applyNumberFormat="1" applyFont="1" applyFill="1" applyBorder="1" applyProtection="1"/>
    <xf numFmtId="4" fontId="28" fillId="3" borderId="7" xfId="1" applyNumberFormat="1" applyFont="1" applyFill="1" applyBorder="1" applyProtection="1"/>
    <xf numFmtId="0" fontId="28" fillId="0" borderId="3" xfId="2" applyFont="1" applyFill="1" applyBorder="1" applyProtection="1"/>
    <xf numFmtId="0" fontId="26" fillId="0" borderId="1" xfId="2" applyFont="1" applyFill="1" applyBorder="1" applyAlignment="1" applyProtection="1">
      <alignment horizontal="left"/>
      <protection locked="0"/>
    </xf>
    <xf numFmtId="4" fontId="26" fillId="0" borderId="1" xfId="1" applyNumberFormat="1" applyFont="1" applyFill="1" applyBorder="1" applyProtection="1"/>
    <xf numFmtId="4" fontId="26" fillId="0" borderId="7" xfId="1" applyNumberFormat="1" applyFont="1" applyFill="1" applyBorder="1" applyProtection="1"/>
    <xf numFmtId="0" fontId="28" fillId="14" borderId="16" xfId="2" applyFont="1" applyFill="1" applyBorder="1" applyAlignment="1" applyProtection="1">
      <alignment horizontal="center"/>
      <protection locked="0"/>
    </xf>
    <xf numFmtId="0" fontId="28" fillId="14" borderId="24" xfId="2" applyFont="1" applyFill="1" applyBorder="1" applyAlignment="1" applyProtection="1">
      <alignment horizontal="center"/>
      <protection locked="0"/>
    </xf>
    <xf numFmtId="0" fontId="28" fillId="14" borderId="21" xfId="2" applyFont="1" applyFill="1" applyBorder="1" applyAlignment="1" applyProtection="1">
      <alignment horizontal="center"/>
      <protection locked="0"/>
    </xf>
    <xf numFmtId="0" fontId="28" fillId="0" borderId="1" xfId="2" applyFont="1" applyFill="1" applyBorder="1" applyAlignment="1" applyProtection="1">
      <alignment horizontal="left"/>
      <protection locked="0"/>
    </xf>
    <xf numFmtId="4" fontId="26" fillId="4" borderId="1" xfId="0" applyNumberFormat="1" applyFont="1" applyFill="1" applyBorder="1"/>
    <xf numFmtId="4" fontId="26" fillId="4" borderId="7" xfId="0" applyNumberFormat="1" applyFont="1" applyFill="1" applyBorder="1"/>
    <xf numFmtId="0" fontId="26" fillId="0" borderId="1" xfId="0" applyFont="1" applyFill="1" applyBorder="1"/>
    <xf numFmtId="2" fontId="26" fillId="0" borderId="1" xfId="0" applyNumberFormat="1" applyFont="1" applyFill="1" applyBorder="1" applyAlignment="1">
      <alignment wrapText="1"/>
    </xf>
    <xf numFmtId="0" fontId="26" fillId="0" borderId="1" xfId="0" applyFont="1" applyFill="1" applyBorder="1" applyAlignment="1">
      <alignment wrapText="1"/>
    </xf>
    <xf numFmtId="4" fontId="26" fillId="0" borderId="1" xfId="0" applyNumberFormat="1" applyFont="1" applyFill="1" applyBorder="1"/>
    <xf numFmtId="4" fontId="26" fillId="0" borderId="7" xfId="0" applyNumberFormat="1" applyFont="1" applyFill="1" applyBorder="1"/>
    <xf numFmtId="0" fontId="26" fillId="0" borderId="1" xfId="3" applyFont="1" applyFill="1" applyBorder="1"/>
    <xf numFmtId="4" fontId="26" fillId="0" borderId="1" xfId="0" applyNumberFormat="1" applyFont="1" applyBorder="1"/>
    <xf numFmtId="4" fontId="26" fillId="4" borderId="1" xfId="0" applyNumberFormat="1" applyFont="1" applyFill="1" applyBorder="1" applyAlignment="1">
      <alignment horizontal="right"/>
    </xf>
    <xf numFmtId="4" fontId="26" fillId="4" borderId="7" xfId="0" applyNumberFormat="1" applyFont="1" applyFill="1" applyBorder="1" applyAlignment="1">
      <alignment horizontal="right"/>
    </xf>
    <xf numFmtId="0" fontId="26" fillId="0" borderId="1" xfId="0" applyFont="1" applyFill="1" applyBorder="1" applyAlignment="1">
      <alignment wrapText="1" shrinkToFit="1"/>
    </xf>
    <xf numFmtId="0" fontId="28" fillId="9" borderId="3" xfId="2" applyFont="1" applyFill="1" applyBorder="1" applyAlignment="1">
      <alignment horizontal="left" vertical="center" wrapText="1"/>
    </xf>
    <xf numFmtId="0" fontId="28" fillId="9" borderId="1" xfId="2" applyFont="1" applyFill="1" applyBorder="1" applyAlignment="1">
      <alignment horizontal="left" vertical="center" wrapText="1"/>
    </xf>
    <xf numFmtId="0" fontId="28" fillId="13" borderId="1" xfId="2" applyFont="1" applyFill="1" applyBorder="1" applyAlignment="1">
      <alignment horizontal="center" vertical="center" wrapText="1"/>
    </xf>
    <xf numFmtId="0" fontId="28" fillId="3" borderId="1" xfId="2" applyFont="1" applyFill="1" applyBorder="1" applyAlignment="1" applyProtection="1">
      <alignment horizontal="left"/>
      <protection locked="0"/>
    </xf>
    <xf numFmtId="0" fontId="26" fillId="11" borderId="3" xfId="2" applyFont="1" applyFill="1" applyBorder="1" applyProtection="1"/>
    <xf numFmtId="0" fontId="26" fillId="11" borderId="1" xfId="2" applyFont="1" applyFill="1" applyBorder="1" applyAlignment="1" applyProtection="1">
      <alignment horizontal="left"/>
      <protection locked="0"/>
    </xf>
    <xf numFmtId="0" fontId="26" fillId="11" borderId="1" xfId="0" applyFont="1" applyFill="1" applyBorder="1" applyAlignment="1">
      <alignment wrapText="1"/>
    </xf>
    <xf numFmtId="4" fontId="26" fillId="11" borderId="1" xfId="1" applyNumberFormat="1" applyFont="1" applyFill="1" applyBorder="1" applyProtection="1"/>
    <xf numFmtId="4" fontId="26" fillId="11" borderId="7" xfId="1" applyNumberFormat="1" applyFont="1" applyFill="1" applyBorder="1" applyProtection="1"/>
    <xf numFmtId="4" fontId="26" fillId="0" borderId="1" xfId="0" applyNumberFormat="1" applyFont="1" applyFill="1" applyBorder="1" applyAlignment="1">
      <alignment horizontal="right" wrapText="1"/>
    </xf>
    <xf numFmtId="4" fontId="26" fillId="0" borderId="7" xfId="0" applyNumberFormat="1" applyFont="1" applyFill="1" applyBorder="1" applyAlignment="1">
      <alignment horizontal="right" wrapText="1"/>
    </xf>
    <xf numFmtId="0" fontId="28" fillId="0" borderId="3" xfId="2" applyFont="1" applyBorder="1" applyProtection="1"/>
    <xf numFmtId="0" fontId="28" fillId="0" borderId="1" xfId="2" applyFont="1" applyBorder="1" applyProtection="1"/>
    <xf numFmtId="0" fontId="26" fillId="0" borderId="1" xfId="2" applyFont="1" applyBorder="1" applyAlignment="1">
      <alignment horizontal="left"/>
    </xf>
    <xf numFmtId="4" fontId="26" fillId="4" borderId="1" xfId="1" applyNumberFormat="1" applyFont="1" applyFill="1" applyBorder="1" applyProtection="1"/>
    <xf numFmtId="4" fontId="26" fillId="4" borderId="7" xfId="1" applyNumberFormat="1" applyFont="1" applyFill="1" applyBorder="1" applyProtection="1"/>
    <xf numFmtId="4" fontId="26" fillId="0" borderId="7" xfId="0" applyNumberFormat="1" applyFont="1" applyBorder="1"/>
    <xf numFmtId="0" fontId="28" fillId="9" borderId="3" xfId="2" applyFont="1" applyFill="1" applyBorder="1" applyAlignment="1">
      <alignment horizontal="center" vertical="center" wrapText="1"/>
    </xf>
    <xf numFmtId="0" fontId="24" fillId="5" borderId="3" xfId="2" applyFont="1" applyFill="1" applyBorder="1" applyAlignment="1">
      <alignment horizontal="right"/>
    </xf>
    <xf numFmtId="0" fontId="24" fillId="3" borderId="1" xfId="2" applyFont="1" applyFill="1" applyBorder="1" applyAlignment="1">
      <alignment horizontal="left"/>
    </xf>
    <xf numFmtId="4" fontId="24" fillId="3" borderId="1" xfId="1" applyNumberFormat="1" applyFont="1" applyFill="1" applyBorder="1" applyProtection="1"/>
    <xf numFmtId="4" fontId="24" fillId="3" borderId="7" xfId="1" applyNumberFormat="1" applyFont="1" applyFill="1" applyBorder="1" applyProtection="1"/>
    <xf numFmtId="0" fontId="24" fillId="11" borderId="3" xfId="2" applyFont="1" applyFill="1" applyBorder="1" applyAlignment="1">
      <alignment horizontal="right"/>
    </xf>
    <xf numFmtId="0" fontId="24" fillId="11" borderId="1" xfId="2" applyFont="1" applyFill="1" applyBorder="1" applyAlignment="1">
      <alignment horizontal="left"/>
    </xf>
    <xf numFmtId="0" fontId="21" fillId="0" borderId="1" xfId="2" applyFont="1" applyFill="1" applyBorder="1" applyAlignment="1">
      <alignment horizontal="left"/>
    </xf>
    <xf numFmtId="4" fontId="24" fillId="11" borderId="1" xfId="1" applyNumberFormat="1" applyFont="1" applyFill="1" applyBorder="1" applyProtection="1"/>
    <xf numFmtId="4" fontId="24" fillId="11" borderId="7" xfId="1" applyNumberFormat="1" applyFont="1" applyFill="1" applyBorder="1" applyProtection="1"/>
    <xf numFmtId="2" fontId="26" fillId="0" borderId="1" xfId="2" applyNumberFormat="1" applyFont="1" applyFill="1" applyBorder="1" applyAlignment="1">
      <alignment horizontal="left" wrapText="1"/>
    </xf>
    <xf numFmtId="4" fontId="21" fillId="11" borderId="1" xfId="1" applyNumberFormat="1" applyFont="1" applyFill="1" applyBorder="1" applyProtection="1"/>
    <xf numFmtId="0" fontId="0" fillId="0" borderId="1" xfId="0" applyFont="1" applyFill="1" applyBorder="1" applyAlignment="1">
      <alignment wrapText="1"/>
    </xf>
    <xf numFmtId="0" fontId="24" fillId="0" borderId="1" xfId="2" applyFont="1" applyFill="1" applyBorder="1" applyAlignment="1">
      <alignment horizontal="left"/>
    </xf>
    <xf numFmtId="4" fontId="24" fillId="0" borderId="1" xfId="1" applyNumberFormat="1" applyFont="1" applyFill="1" applyBorder="1" applyProtection="1"/>
    <xf numFmtId="4" fontId="24" fillId="0" borderId="7" xfId="1" applyNumberFormat="1" applyFont="1" applyFill="1" applyBorder="1" applyProtection="1"/>
    <xf numFmtId="0" fontId="28" fillId="13" borderId="3" xfId="2" applyFont="1" applyFill="1" applyBorder="1" applyAlignment="1">
      <alignment horizontal="left" vertical="center" wrapText="1"/>
    </xf>
    <xf numFmtId="0" fontId="28" fillId="13" borderId="1" xfId="2" applyFont="1" applyFill="1" applyBorder="1" applyAlignment="1">
      <alignment horizontal="left" vertical="center" wrapText="1"/>
    </xf>
    <xf numFmtId="4" fontId="28" fillId="13" borderId="1" xfId="1" applyNumberFormat="1" applyFont="1" applyFill="1" applyBorder="1" applyProtection="1"/>
    <xf numFmtId="4" fontId="28" fillId="13" borderId="7" xfId="1" applyNumberFormat="1" applyFont="1" applyFill="1" applyBorder="1" applyProtection="1"/>
    <xf numFmtId="0" fontId="28" fillId="14" borderId="3" xfId="2" applyFont="1" applyFill="1" applyBorder="1" applyProtection="1"/>
    <xf numFmtId="0" fontId="28" fillId="14" borderId="1" xfId="2" applyFont="1" applyFill="1" applyBorder="1" applyAlignment="1" applyProtection="1">
      <alignment horizontal="left"/>
      <protection locked="0"/>
    </xf>
    <xf numFmtId="4" fontId="28" fillId="14" borderId="1" xfId="1" applyNumberFormat="1" applyFont="1" applyFill="1" applyBorder="1" applyProtection="1"/>
    <xf numFmtId="4" fontId="28" fillId="14" borderId="7" xfId="1" applyNumberFormat="1" applyFont="1" applyFill="1" applyBorder="1" applyProtection="1"/>
    <xf numFmtId="0" fontId="28" fillId="11" borderId="3" xfId="2" applyFont="1" applyFill="1" applyBorder="1" applyProtection="1"/>
    <xf numFmtId="0" fontId="28" fillId="11" borderId="1" xfId="2" applyFont="1" applyFill="1" applyBorder="1" applyAlignment="1" applyProtection="1">
      <alignment horizontal="left"/>
      <protection locked="0"/>
    </xf>
    <xf numFmtId="0" fontId="26" fillId="0" borderId="1" xfId="2" applyFont="1" applyFill="1" applyBorder="1" applyAlignment="1">
      <alignment horizontal="left"/>
    </xf>
    <xf numFmtId="4" fontId="28" fillId="11" borderId="1" xfId="1" applyNumberFormat="1" applyFont="1" applyFill="1" applyBorder="1" applyProtection="1"/>
    <xf numFmtId="4" fontId="28" fillId="11" borderId="7" xfId="1" applyNumberFormat="1" applyFont="1" applyFill="1" applyBorder="1" applyProtection="1"/>
    <xf numFmtId="0" fontId="28" fillId="13" borderId="3" xfId="2" applyFont="1" applyFill="1" applyBorder="1" applyAlignment="1">
      <alignment horizontal="left" vertical="center" wrapText="1"/>
    </xf>
    <xf numFmtId="0" fontId="28" fillId="13" borderId="1" xfId="2" applyFont="1" applyFill="1" applyBorder="1" applyAlignment="1">
      <alignment horizontal="left" vertical="center" wrapText="1"/>
    </xf>
    <xf numFmtId="0" fontId="28" fillId="3" borderId="16" xfId="2" applyFont="1" applyFill="1" applyBorder="1" applyAlignment="1" applyProtection="1">
      <alignment horizontal="center"/>
      <protection locked="0"/>
    </xf>
    <xf numFmtId="0" fontId="28" fillId="3" borderId="24" xfId="2" applyFont="1" applyFill="1" applyBorder="1" applyAlignment="1" applyProtection="1">
      <alignment horizontal="center"/>
      <protection locked="0"/>
    </xf>
    <xf numFmtId="0" fontId="28" fillId="3" borderId="21" xfId="2" applyFont="1" applyFill="1" applyBorder="1" applyAlignment="1" applyProtection="1">
      <alignment horizontal="center"/>
      <protection locked="0"/>
    </xf>
    <xf numFmtId="0" fontId="30" fillId="0" borderId="1" xfId="0" applyFont="1" applyBorder="1"/>
    <xf numFmtId="0" fontId="28" fillId="3" borderId="1" xfId="2" applyFont="1" applyFill="1" applyBorder="1" applyAlignment="1">
      <alignment horizontal="left"/>
    </xf>
    <xf numFmtId="0" fontId="24" fillId="11" borderId="13" xfId="2" applyFont="1" applyFill="1" applyBorder="1" applyAlignment="1">
      <alignment horizontal="right"/>
    </xf>
    <xf numFmtId="0" fontId="24" fillId="11" borderId="14" xfId="2" applyFont="1" applyFill="1" applyBorder="1" applyAlignment="1">
      <alignment horizontal="left"/>
    </xf>
    <xf numFmtId="4" fontId="21" fillId="11" borderId="14" xfId="1" applyNumberFormat="1" applyFont="1" applyFill="1" applyBorder="1" applyProtection="1"/>
    <xf numFmtId="4" fontId="24" fillId="11" borderId="14" xfId="1" applyNumberFormat="1" applyFont="1" applyFill="1" applyBorder="1" applyProtection="1"/>
    <xf numFmtId="4" fontId="24" fillId="11" borderId="15" xfId="1" applyNumberFormat="1" applyFont="1" applyFill="1" applyBorder="1" applyProtection="1"/>
    <xf numFmtId="0" fontId="31" fillId="0" borderId="5" xfId="0" applyFont="1" applyBorder="1"/>
    <xf numFmtId="0" fontId="30" fillId="0" borderId="6" xfId="0" applyFont="1" applyBorder="1"/>
    <xf numFmtId="4" fontId="26" fillId="4" borderId="6" xfId="0" applyNumberFormat="1" applyFont="1" applyFill="1" applyBorder="1"/>
    <xf numFmtId="4" fontId="30" fillId="0" borderId="6" xfId="0" applyNumberFormat="1" applyFont="1" applyBorder="1"/>
    <xf numFmtId="4" fontId="30" fillId="0" borderId="8" xfId="0" applyNumberFormat="1" applyFont="1" applyBorder="1"/>
  </cellXfs>
  <cellStyles count="4">
    <cellStyle name="Comma" xfId="1" builtinId="3"/>
    <cellStyle name="Normal" xfId="0" builtinId="0"/>
    <cellStyle name="Normal_Buxheti Komunal__2011 final shqip dt.12.03.2011" xfId="2"/>
    <cellStyle name="Normal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51"/>
  <sheetViews>
    <sheetView topLeftCell="A230" workbookViewId="0">
      <selection activeCell="O45" sqref="O45"/>
    </sheetView>
  </sheetViews>
  <sheetFormatPr defaultColWidth="7.85546875" defaultRowHeight="15.75" x14ac:dyDescent="0.25"/>
  <cols>
    <col min="1" max="1" width="6.85546875" style="3" customWidth="1"/>
    <col min="2" max="2" width="6.42578125" style="3" customWidth="1"/>
    <col min="3" max="3" width="7" style="3" customWidth="1"/>
    <col min="4" max="4" width="6.42578125" style="3" customWidth="1"/>
    <col min="5" max="5" width="7.85546875" style="3" customWidth="1"/>
    <col min="6" max="6" width="26.28515625" style="3" customWidth="1"/>
    <col min="7" max="7" width="10.5703125" style="3" customWidth="1"/>
    <col min="8" max="8" width="15.42578125" style="3" customWidth="1"/>
    <col min="9" max="9" width="13.140625" style="3" customWidth="1"/>
    <col min="10" max="10" width="13.85546875" style="3" customWidth="1"/>
    <col min="11" max="11" width="15.7109375" style="3" customWidth="1"/>
    <col min="12" max="12" width="13" style="3" customWidth="1"/>
    <col min="13" max="13" width="16.5703125" style="3" customWidth="1"/>
    <col min="14" max="14" width="10" style="3" customWidth="1"/>
    <col min="15" max="15" width="11.85546875" style="3" customWidth="1"/>
    <col min="16" max="16" width="11.140625" style="3" customWidth="1"/>
    <col min="17" max="16384" width="7.85546875" style="3"/>
  </cols>
  <sheetData>
    <row r="1" spans="1:16" ht="20.25" thickBot="1" x14ac:dyDescent="0.4">
      <c r="A1" s="123" t="s">
        <v>135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ht="50.25" x14ac:dyDescent="0.35">
      <c r="A2" s="124"/>
      <c r="B2" s="125"/>
      <c r="C2" s="126"/>
      <c r="D2" s="126"/>
      <c r="E2" s="126"/>
      <c r="F2" s="127"/>
      <c r="G2" s="128" t="s">
        <v>317</v>
      </c>
      <c r="H2" s="128" t="s">
        <v>98</v>
      </c>
      <c r="I2" s="128" t="s">
        <v>99</v>
      </c>
      <c r="J2" s="128" t="s">
        <v>100</v>
      </c>
      <c r="K2" s="128" t="s">
        <v>101</v>
      </c>
      <c r="L2" s="128" t="s">
        <v>102</v>
      </c>
      <c r="M2" s="129" t="s">
        <v>87</v>
      </c>
      <c r="N2" s="9"/>
      <c r="O2" s="9"/>
      <c r="P2" s="9"/>
    </row>
    <row r="3" spans="1:16" ht="16.5" x14ac:dyDescent="0.3">
      <c r="A3" s="130">
        <v>613</v>
      </c>
      <c r="B3" s="131" t="s">
        <v>97</v>
      </c>
      <c r="C3" s="132"/>
      <c r="D3" s="132"/>
      <c r="E3" s="132"/>
      <c r="F3" s="133" t="s">
        <v>0</v>
      </c>
      <c r="G3" s="134">
        <f>G7+G19+G23+G55+G59+G63+G75+G111+G115+G131+G147+G163+G175+G191+G203+G219+G199</f>
        <v>1522</v>
      </c>
      <c r="H3" s="135">
        <f t="shared" ref="H3:M3" si="0">H4+H5+H6</f>
        <v>8779400</v>
      </c>
      <c r="I3" s="135">
        <f t="shared" si="0"/>
        <v>1325201</v>
      </c>
      <c r="J3" s="135">
        <f t="shared" si="0"/>
        <v>198390</v>
      </c>
      <c r="K3" s="135">
        <f t="shared" si="0"/>
        <v>329067</v>
      </c>
      <c r="L3" s="135">
        <f>L4+L5+L6</f>
        <v>4684114</v>
      </c>
      <c r="M3" s="135">
        <f t="shared" si="0"/>
        <v>15316172</v>
      </c>
      <c r="N3" s="10"/>
      <c r="O3" s="10"/>
    </row>
    <row r="4" spans="1:16" x14ac:dyDescent="0.25">
      <c r="A4" s="136"/>
      <c r="B4" s="137"/>
      <c r="C4" s="138"/>
      <c r="D4" s="139"/>
      <c r="E4" s="139"/>
      <c r="F4" s="140" t="s">
        <v>1</v>
      </c>
      <c r="G4" s="141"/>
      <c r="H4" s="142">
        <f>H8+H20+H24+H56+H60+H64+H76+H112+H116+H132+H148+H164+H176+H192+H204+H220+H200</f>
        <v>8744400</v>
      </c>
      <c r="I4" s="142">
        <f>I8+I20+I24+I56+I60+I64+I76+I112+I116+I132+I148+I164+I176+I192+I204+I220+I200</f>
        <v>1135668</v>
      </c>
      <c r="J4" s="142">
        <f>J8+J20+J24+J56+J60+J64+J76+J112+J116+J132+J148+J164+J176+J192+J204+J220+J200</f>
        <v>165390</v>
      </c>
      <c r="K4" s="142">
        <f t="shared" ref="K4:M5" si="1">K8+K20+K24+K56+K60+K64+K76+K112+K116+K132+K148+K164+K176+K192+K204+K220</f>
        <v>0</v>
      </c>
      <c r="L4" s="142">
        <f>L8+L20+L24+L56+L60+L64+L76+L112+L116+L132+L148+L164+L176+L192+L204+L220+L200</f>
        <v>3334114</v>
      </c>
      <c r="M4" s="142">
        <f>M8+M20+M24+M56+M60+M64+M76+M112+M116+M132+M148+M164+M176+M192+M204+M220+M200</f>
        <v>13379572</v>
      </c>
      <c r="N4" s="10"/>
      <c r="O4" s="10"/>
    </row>
    <row r="5" spans="1:16" x14ac:dyDescent="0.25">
      <c r="A5" s="136"/>
      <c r="B5" s="137"/>
      <c r="C5" s="138"/>
      <c r="D5" s="139"/>
      <c r="E5" s="139"/>
      <c r="F5" s="140" t="s">
        <v>2</v>
      </c>
      <c r="G5" s="141"/>
      <c r="H5" s="142">
        <f>H9+H21+H25+H57+H61+H65+H77+H113+H117+H133+H149+H165+H177+H193+H205+H221</f>
        <v>35000</v>
      </c>
      <c r="I5" s="142">
        <f>I9+I21+I25+I57+I61+I65+I77+I113+I117+I133+I149+I165+I177+I193+I205+I221</f>
        <v>189533</v>
      </c>
      <c r="J5" s="142">
        <f>J9+J21+J25+J57+J61+J65+J77+J113+J117+J133+J149+J165+J177+J193+J205+J221</f>
        <v>33000</v>
      </c>
      <c r="K5" s="142">
        <f t="shared" si="1"/>
        <v>329067</v>
      </c>
      <c r="L5" s="142">
        <f t="shared" si="1"/>
        <v>1350000</v>
      </c>
      <c r="M5" s="142">
        <f t="shared" si="1"/>
        <v>1936600</v>
      </c>
      <c r="N5" s="10"/>
      <c r="O5" s="10"/>
    </row>
    <row r="6" spans="1:16" x14ac:dyDescent="0.25">
      <c r="A6" s="136"/>
      <c r="B6" s="137"/>
      <c r="C6" s="138"/>
      <c r="D6" s="139"/>
      <c r="E6" s="139"/>
      <c r="F6" s="140" t="s">
        <v>3</v>
      </c>
      <c r="G6" s="141"/>
      <c r="H6" s="142"/>
      <c r="I6" s="142"/>
      <c r="J6" s="142"/>
      <c r="K6" s="142"/>
      <c r="L6" s="143">
        <f>L10+L22+L26+L58+L62+L66+L78+L114+L118+L134+L150+L166+L178+L198+L206+L222</f>
        <v>0</v>
      </c>
      <c r="M6" s="142">
        <v>0</v>
      </c>
      <c r="N6" s="84"/>
      <c r="O6" s="84"/>
    </row>
    <row r="7" spans="1:16" x14ac:dyDescent="0.25">
      <c r="A7" s="144">
        <v>1.1000000000000001</v>
      </c>
      <c r="B7" s="145"/>
      <c r="C7" s="146">
        <v>160</v>
      </c>
      <c r="D7" s="147" t="s">
        <v>4</v>
      </c>
      <c r="E7" s="148"/>
      <c r="F7" s="148"/>
      <c r="G7" s="149">
        <f t="shared" ref="G7:M10" si="2">G11+G15</f>
        <v>28</v>
      </c>
      <c r="H7" s="150">
        <f t="shared" si="2"/>
        <v>206399</v>
      </c>
      <c r="I7" s="150">
        <f t="shared" si="2"/>
        <v>12600</v>
      </c>
      <c r="J7" s="150">
        <f t="shared" si="2"/>
        <v>0</v>
      </c>
      <c r="K7" s="150">
        <f t="shared" si="2"/>
        <v>107067</v>
      </c>
      <c r="L7" s="150">
        <f t="shared" si="2"/>
        <v>50000</v>
      </c>
      <c r="M7" s="150">
        <f t="shared" si="2"/>
        <v>376066</v>
      </c>
      <c r="N7" s="84"/>
      <c r="O7" s="84"/>
    </row>
    <row r="8" spans="1:16" x14ac:dyDescent="0.25">
      <c r="A8" s="136"/>
      <c r="B8" s="137"/>
      <c r="C8" s="138"/>
      <c r="D8" s="139"/>
      <c r="E8" s="139"/>
      <c r="F8" s="140" t="s">
        <v>1</v>
      </c>
      <c r="G8" s="141"/>
      <c r="H8" s="143">
        <v>206399</v>
      </c>
      <c r="I8" s="142">
        <v>12600</v>
      </c>
      <c r="J8" s="142">
        <v>0</v>
      </c>
      <c r="K8" s="142">
        <f t="shared" si="2"/>
        <v>0</v>
      </c>
      <c r="L8" s="143">
        <v>20000</v>
      </c>
      <c r="M8" s="142">
        <f t="shared" si="2"/>
        <v>238999</v>
      </c>
    </row>
    <row r="9" spans="1:16" x14ac:dyDescent="0.25">
      <c r="A9" s="136"/>
      <c r="B9" s="137"/>
      <c r="C9" s="138"/>
      <c r="D9" s="139"/>
      <c r="E9" s="139"/>
      <c r="F9" s="140" t="s">
        <v>2</v>
      </c>
      <c r="G9" s="141"/>
      <c r="H9" s="142">
        <f t="shared" si="2"/>
        <v>0</v>
      </c>
      <c r="I9" s="142">
        <f t="shared" si="2"/>
        <v>0</v>
      </c>
      <c r="J9" s="142"/>
      <c r="K9" s="142">
        <f>K13</f>
        <v>107067</v>
      </c>
      <c r="L9" s="142">
        <v>30000</v>
      </c>
      <c r="M9" s="142">
        <f t="shared" si="2"/>
        <v>137067</v>
      </c>
    </row>
    <row r="10" spans="1:16" x14ac:dyDescent="0.25">
      <c r="A10" s="136"/>
      <c r="B10" s="137"/>
      <c r="C10" s="138"/>
      <c r="D10" s="139"/>
      <c r="E10" s="139"/>
      <c r="F10" s="140" t="s">
        <v>3</v>
      </c>
      <c r="G10" s="141"/>
      <c r="H10" s="142">
        <f t="shared" si="2"/>
        <v>0</v>
      </c>
      <c r="I10" s="142">
        <f t="shared" si="2"/>
        <v>0</v>
      </c>
      <c r="J10" s="142">
        <f t="shared" si="2"/>
        <v>0</v>
      </c>
      <c r="K10" s="142">
        <v>0</v>
      </c>
      <c r="L10" s="143">
        <f t="shared" si="2"/>
        <v>0</v>
      </c>
      <c r="M10" s="151">
        <f t="shared" si="2"/>
        <v>0</v>
      </c>
    </row>
    <row r="11" spans="1:16" x14ac:dyDescent="0.25">
      <c r="A11" s="152" t="s">
        <v>5</v>
      </c>
      <c r="B11" s="153"/>
      <c r="C11" s="154">
        <v>16003</v>
      </c>
      <c r="D11" s="155"/>
      <c r="E11" s="156" t="s">
        <v>4</v>
      </c>
      <c r="F11" s="156"/>
      <c r="G11" s="157">
        <f t="shared" ref="G11:M11" si="3">SUM(G12:G14)</f>
        <v>28</v>
      </c>
      <c r="H11" s="158">
        <f t="shared" si="3"/>
        <v>206399</v>
      </c>
      <c r="I11" s="158">
        <f t="shared" si="3"/>
        <v>12600</v>
      </c>
      <c r="J11" s="158">
        <f t="shared" si="3"/>
        <v>0</v>
      </c>
      <c r="K11" s="158">
        <f t="shared" si="3"/>
        <v>107067</v>
      </c>
      <c r="L11" s="158">
        <f t="shared" si="3"/>
        <v>50000</v>
      </c>
      <c r="M11" s="158">
        <f t="shared" si="3"/>
        <v>376066</v>
      </c>
    </row>
    <row r="12" spans="1:16" x14ac:dyDescent="0.25">
      <c r="A12" s="136"/>
      <c r="B12" s="137"/>
      <c r="C12" s="159"/>
      <c r="D12" s="139"/>
      <c r="E12" s="139"/>
      <c r="F12" s="140" t="s">
        <v>1</v>
      </c>
      <c r="G12" s="141">
        <v>28</v>
      </c>
      <c r="H12" s="143">
        <v>206399</v>
      </c>
      <c r="I12" s="142">
        <v>12600</v>
      </c>
      <c r="J12" s="142">
        <v>0</v>
      </c>
      <c r="K12" s="142"/>
      <c r="L12" s="143">
        <v>20000</v>
      </c>
      <c r="M12" s="151">
        <f t="shared" ref="M12:M22" si="4">SUM(H12:L12)</f>
        <v>238999</v>
      </c>
    </row>
    <row r="13" spans="1:16" x14ac:dyDescent="0.25">
      <c r="A13" s="136"/>
      <c r="B13" s="137"/>
      <c r="C13" s="159"/>
      <c r="D13" s="139"/>
      <c r="E13" s="139"/>
      <c r="F13" s="140" t="s">
        <v>2</v>
      </c>
      <c r="G13" s="141"/>
      <c r="H13" s="142"/>
      <c r="I13" s="142"/>
      <c r="J13" s="142"/>
      <c r="K13" s="142">
        <v>107067</v>
      </c>
      <c r="L13" s="143">
        <v>30000</v>
      </c>
      <c r="M13" s="151">
        <f t="shared" si="4"/>
        <v>137067</v>
      </c>
    </row>
    <row r="14" spans="1:16" x14ac:dyDescent="0.25">
      <c r="A14" s="136"/>
      <c r="B14" s="137"/>
      <c r="C14" s="159"/>
      <c r="D14" s="139"/>
      <c r="E14" s="139"/>
      <c r="F14" s="140" t="s">
        <v>3</v>
      </c>
      <c r="G14" s="141"/>
      <c r="H14" s="142"/>
      <c r="I14" s="142"/>
      <c r="J14" s="142"/>
      <c r="K14" s="142" t="s">
        <v>133</v>
      </c>
      <c r="L14" s="143"/>
      <c r="M14" s="151">
        <f t="shared" si="4"/>
        <v>0</v>
      </c>
    </row>
    <row r="15" spans="1:16" x14ac:dyDescent="0.25">
      <c r="A15" s="160" t="s">
        <v>6</v>
      </c>
      <c r="B15" s="161"/>
      <c r="C15" s="162">
        <v>16083</v>
      </c>
      <c r="D15" s="163"/>
      <c r="E15" s="164" t="s">
        <v>105</v>
      </c>
      <c r="F15" s="164"/>
      <c r="G15" s="165">
        <f t="shared" ref="G15:L15" si="5">SUM(G16:G18)</f>
        <v>0</v>
      </c>
      <c r="H15" s="166">
        <f t="shared" si="5"/>
        <v>0</v>
      </c>
      <c r="I15" s="166">
        <f t="shared" si="5"/>
        <v>0</v>
      </c>
      <c r="J15" s="166">
        <f t="shared" si="5"/>
        <v>0</v>
      </c>
      <c r="K15" s="166">
        <f t="shared" si="5"/>
        <v>0</v>
      </c>
      <c r="L15" s="166">
        <f t="shared" si="5"/>
        <v>0</v>
      </c>
      <c r="M15" s="167">
        <f t="shared" si="4"/>
        <v>0</v>
      </c>
    </row>
    <row r="16" spans="1:16" x14ac:dyDescent="0.25">
      <c r="A16" s="136"/>
      <c r="B16" s="137"/>
      <c r="C16" s="138"/>
      <c r="D16" s="139"/>
      <c r="E16" s="139"/>
      <c r="F16" s="140" t="s">
        <v>1</v>
      </c>
      <c r="G16" s="141"/>
      <c r="H16" s="142"/>
      <c r="I16" s="142"/>
      <c r="J16" s="142"/>
      <c r="K16" s="142"/>
      <c r="L16" s="143"/>
      <c r="M16" s="151">
        <f t="shared" si="4"/>
        <v>0</v>
      </c>
    </row>
    <row r="17" spans="1:13" x14ac:dyDescent="0.25">
      <c r="A17" s="136"/>
      <c r="B17" s="137"/>
      <c r="C17" s="138"/>
      <c r="D17" s="139"/>
      <c r="E17" s="139"/>
      <c r="F17" s="140" t="s">
        <v>2</v>
      </c>
      <c r="G17" s="141"/>
      <c r="H17" s="142"/>
      <c r="I17" s="142"/>
      <c r="J17" s="142"/>
      <c r="K17" s="142"/>
      <c r="L17" s="143"/>
      <c r="M17" s="151">
        <f t="shared" si="4"/>
        <v>0</v>
      </c>
    </row>
    <row r="18" spans="1:13" x14ac:dyDescent="0.25">
      <c r="A18" s="136"/>
      <c r="B18" s="137"/>
      <c r="C18" s="138"/>
      <c r="D18" s="139"/>
      <c r="E18" s="139"/>
      <c r="F18" s="140" t="s">
        <v>3</v>
      </c>
      <c r="G18" s="141"/>
      <c r="H18" s="142"/>
      <c r="I18" s="142"/>
      <c r="J18" s="142"/>
      <c r="K18" s="142"/>
      <c r="L18" s="143"/>
      <c r="M18" s="151">
        <f t="shared" si="4"/>
        <v>0</v>
      </c>
    </row>
    <row r="19" spans="1:13" x14ac:dyDescent="0.25">
      <c r="A19" s="152">
        <v>1.2</v>
      </c>
      <c r="B19" s="153"/>
      <c r="C19" s="168">
        <v>169</v>
      </c>
      <c r="D19" s="169" t="s">
        <v>7</v>
      </c>
      <c r="E19" s="169"/>
      <c r="F19" s="169"/>
      <c r="G19" s="157">
        <f t="shared" ref="G19:M19" si="6">SUM(G20:G22)</f>
        <v>0</v>
      </c>
      <c r="H19" s="158">
        <f t="shared" si="6"/>
        <v>110336</v>
      </c>
      <c r="I19" s="158">
        <f t="shared" si="6"/>
        <v>4740</v>
      </c>
      <c r="J19" s="158">
        <f t="shared" si="6"/>
        <v>0</v>
      </c>
      <c r="K19" s="158">
        <f t="shared" si="6"/>
        <v>0</v>
      </c>
      <c r="L19" s="158">
        <f t="shared" si="6"/>
        <v>0</v>
      </c>
      <c r="M19" s="158">
        <f t="shared" si="6"/>
        <v>115076</v>
      </c>
    </row>
    <row r="20" spans="1:13" x14ac:dyDescent="0.25">
      <c r="A20" s="136"/>
      <c r="B20" s="137"/>
      <c r="C20" s="170"/>
      <c r="D20" s="139"/>
      <c r="E20" s="139"/>
      <c r="F20" s="140" t="s">
        <v>1</v>
      </c>
      <c r="G20" s="141"/>
      <c r="H20" s="143">
        <v>110336</v>
      </c>
      <c r="I20" s="142">
        <v>1240</v>
      </c>
      <c r="J20" s="142"/>
      <c r="K20" s="142"/>
      <c r="L20" s="142"/>
      <c r="M20" s="151">
        <f t="shared" si="4"/>
        <v>111576</v>
      </c>
    </row>
    <row r="21" spans="1:13" x14ac:dyDescent="0.25">
      <c r="A21" s="136"/>
      <c r="B21" s="137"/>
      <c r="C21" s="170"/>
      <c r="D21" s="139"/>
      <c r="E21" s="139"/>
      <c r="F21" s="140" t="s">
        <v>2</v>
      </c>
      <c r="G21" s="141"/>
      <c r="H21" s="142"/>
      <c r="I21" s="142">
        <v>3500</v>
      </c>
      <c r="J21" s="142"/>
      <c r="K21" s="142"/>
      <c r="L21" s="143"/>
      <c r="M21" s="151">
        <f t="shared" si="4"/>
        <v>3500</v>
      </c>
    </row>
    <row r="22" spans="1:13" x14ac:dyDescent="0.25">
      <c r="A22" s="136"/>
      <c r="B22" s="137"/>
      <c r="C22" s="170"/>
      <c r="D22" s="139"/>
      <c r="E22" s="139"/>
      <c r="F22" s="140" t="s">
        <v>3</v>
      </c>
      <c r="G22" s="141"/>
      <c r="H22" s="142"/>
      <c r="I22" s="142"/>
      <c r="J22" s="142"/>
      <c r="K22" s="142"/>
      <c r="L22" s="143"/>
      <c r="M22" s="151">
        <f t="shared" si="4"/>
        <v>0</v>
      </c>
    </row>
    <row r="23" spans="1:13" x14ac:dyDescent="0.25">
      <c r="A23" s="152">
        <v>1.3</v>
      </c>
      <c r="B23" s="153"/>
      <c r="C23" s="168">
        <v>163</v>
      </c>
      <c r="D23" s="169" t="s">
        <v>89</v>
      </c>
      <c r="E23" s="169"/>
      <c r="F23" s="169"/>
      <c r="G23" s="157">
        <f t="shared" ref="G23:M26" si="7">SUM(G27+G31+G35+G39+G43+G47+G51)</f>
        <v>36</v>
      </c>
      <c r="H23" s="158">
        <f t="shared" si="7"/>
        <v>181697</v>
      </c>
      <c r="I23" s="158">
        <f>SUM(I27+I31+I35+I39+I43+I47+I51)</f>
        <v>223533</v>
      </c>
      <c r="J23" s="158">
        <f t="shared" si="7"/>
        <v>21000</v>
      </c>
      <c r="K23" s="158">
        <f t="shared" si="7"/>
        <v>0</v>
      </c>
      <c r="L23" s="158">
        <f t="shared" si="7"/>
        <v>0</v>
      </c>
      <c r="M23" s="158">
        <f t="shared" si="7"/>
        <v>426230</v>
      </c>
    </row>
    <row r="24" spans="1:13" x14ac:dyDescent="0.25">
      <c r="A24" s="136"/>
      <c r="B24" s="137"/>
      <c r="C24" s="138"/>
      <c r="D24" s="139"/>
      <c r="E24" s="139"/>
      <c r="F24" s="140" t="s">
        <v>1</v>
      </c>
      <c r="G24" s="141">
        <v>36</v>
      </c>
      <c r="H24" s="143">
        <f t="shared" si="7"/>
        <v>181697</v>
      </c>
      <c r="I24" s="142">
        <v>220000</v>
      </c>
      <c r="J24" s="142">
        <f t="shared" si="7"/>
        <v>21000</v>
      </c>
      <c r="K24" s="142">
        <f t="shared" si="7"/>
        <v>0</v>
      </c>
      <c r="L24" s="143">
        <f t="shared" si="7"/>
        <v>0</v>
      </c>
      <c r="M24" s="151">
        <f t="shared" si="7"/>
        <v>422697</v>
      </c>
    </row>
    <row r="25" spans="1:13" x14ac:dyDescent="0.25">
      <c r="A25" s="136"/>
      <c r="B25" s="137"/>
      <c r="C25" s="138"/>
      <c r="D25" s="139"/>
      <c r="E25" s="139"/>
      <c r="F25" s="140" t="s">
        <v>2</v>
      </c>
      <c r="G25" s="141"/>
      <c r="H25" s="142">
        <f t="shared" si="7"/>
        <v>0</v>
      </c>
      <c r="I25" s="142">
        <v>3533</v>
      </c>
      <c r="J25" s="142">
        <f t="shared" si="7"/>
        <v>0</v>
      </c>
      <c r="K25" s="142">
        <f t="shared" si="7"/>
        <v>0</v>
      </c>
      <c r="L25" s="143">
        <f t="shared" si="7"/>
        <v>0</v>
      </c>
      <c r="M25" s="151">
        <f t="shared" si="7"/>
        <v>3533</v>
      </c>
    </row>
    <row r="26" spans="1:13" x14ac:dyDescent="0.25">
      <c r="A26" s="136"/>
      <c r="B26" s="137"/>
      <c r="C26" s="138"/>
      <c r="D26" s="139"/>
      <c r="E26" s="139"/>
      <c r="F26" s="140" t="s">
        <v>3</v>
      </c>
      <c r="G26" s="141"/>
      <c r="H26" s="142">
        <f t="shared" si="7"/>
        <v>0</v>
      </c>
      <c r="I26" s="142">
        <f t="shared" si="7"/>
        <v>0</v>
      </c>
      <c r="J26" s="142">
        <f t="shared" si="7"/>
        <v>0</v>
      </c>
      <c r="K26" s="142">
        <f t="shared" si="7"/>
        <v>0</v>
      </c>
      <c r="L26" s="143">
        <f t="shared" si="7"/>
        <v>0</v>
      </c>
      <c r="M26" s="151">
        <f t="shared" si="7"/>
        <v>0</v>
      </c>
    </row>
    <row r="27" spans="1:13" x14ac:dyDescent="0.25">
      <c r="A27" s="160" t="s">
        <v>8</v>
      </c>
      <c r="B27" s="153"/>
      <c r="C27" s="154">
        <v>16303</v>
      </c>
      <c r="D27" s="155"/>
      <c r="E27" s="156" t="s">
        <v>9</v>
      </c>
      <c r="F27" s="156"/>
      <c r="G27" s="157">
        <f t="shared" ref="G27:M27" si="8">SUM(G28:G30)</f>
        <v>36</v>
      </c>
      <c r="H27" s="158">
        <f t="shared" si="8"/>
        <v>181697</v>
      </c>
      <c r="I27" s="158">
        <f t="shared" si="8"/>
        <v>223533</v>
      </c>
      <c r="J27" s="158">
        <f t="shared" si="8"/>
        <v>21000</v>
      </c>
      <c r="K27" s="158">
        <f t="shared" si="8"/>
        <v>0</v>
      </c>
      <c r="L27" s="158">
        <f t="shared" si="8"/>
        <v>0</v>
      </c>
      <c r="M27" s="158">
        <f t="shared" si="8"/>
        <v>426230</v>
      </c>
    </row>
    <row r="28" spans="1:13" x14ac:dyDescent="0.25">
      <c r="A28" s="136"/>
      <c r="B28" s="137"/>
      <c r="C28" s="138"/>
      <c r="D28" s="139"/>
      <c r="E28" s="139"/>
      <c r="F28" s="140" t="s">
        <v>1</v>
      </c>
      <c r="G28" s="141">
        <v>36</v>
      </c>
      <c r="H28" s="143">
        <v>181697</v>
      </c>
      <c r="I28" s="142">
        <v>220000</v>
      </c>
      <c r="J28" s="142">
        <v>21000</v>
      </c>
      <c r="K28" s="142"/>
      <c r="L28" s="143">
        <v>0</v>
      </c>
      <c r="M28" s="151">
        <f>H28+I28+J28+K28+L28</f>
        <v>422697</v>
      </c>
    </row>
    <row r="29" spans="1:13" x14ac:dyDescent="0.25">
      <c r="A29" s="136"/>
      <c r="B29" s="137"/>
      <c r="C29" s="138"/>
      <c r="D29" s="139"/>
      <c r="E29" s="139"/>
      <c r="F29" s="140" t="s">
        <v>2</v>
      </c>
      <c r="G29" s="141"/>
      <c r="H29" s="142"/>
      <c r="I29" s="142">
        <f>30000+3533-30000</f>
        <v>3533</v>
      </c>
      <c r="J29" s="142">
        <v>0</v>
      </c>
      <c r="K29" s="142"/>
      <c r="L29" s="143">
        <v>0</v>
      </c>
      <c r="M29" s="151">
        <f>H29+I29+J29+K29+L29</f>
        <v>3533</v>
      </c>
    </row>
    <row r="30" spans="1:13" x14ac:dyDescent="0.25">
      <c r="A30" s="136"/>
      <c r="B30" s="137"/>
      <c r="C30" s="138"/>
      <c r="D30" s="139"/>
      <c r="E30" s="139"/>
      <c r="F30" s="140" t="s">
        <v>3</v>
      </c>
      <c r="G30" s="141"/>
      <c r="H30" s="142"/>
      <c r="I30" s="142"/>
      <c r="J30" s="142"/>
      <c r="K30" s="142"/>
      <c r="L30" s="143"/>
      <c r="M30" s="142">
        <f t="shared" ref="M30:M62" si="9">SUM(H30:L30)</f>
        <v>0</v>
      </c>
    </row>
    <row r="31" spans="1:13" x14ac:dyDescent="0.25">
      <c r="A31" s="160" t="s">
        <v>10</v>
      </c>
      <c r="B31" s="161"/>
      <c r="C31" s="162">
        <v>16343</v>
      </c>
      <c r="D31" s="163"/>
      <c r="E31" s="164" t="s">
        <v>11</v>
      </c>
      <c r="F31" s="164"/>
      <c r="G31" s="165">
        <f t="shared" ref="G31:L31" si="10">SUM(G32:G34)</f>
        <v>0</v>
      </c>
      <c r="H31" s="166">
        <f t="shared" si="10"/>
        <v>0</v>
      </c>
      <c r="I31" s="166">
        <f t="shared" si="10"/>
        <v>0</v>
      </c>
      <c r="J31" s="166">
        <f t="shared" si="10"/>
        <v>0</v>
      </c>
      <c r="K31" s="166">
        <f t="shared" si="10"/>
        <v>0</v>
      </c>
      <c r="L31" s="166">
        <f t="shared" si="10"/>
        <v>0</v>
      </c>
      <c r="M31" s="166">
        <f t="shared" si="9"/>
        <v>0</v>
      </c>
    </row>
    <row r="32" spans="1:13" x14ac:dyDescent="0.25">
      <c r="A32" s="136"/>
      <c r="B32" s="137"/>
      <c r="C32" s="138"/>
      <c r="D32" s="139"/>
      <c r="E32" s="139"/>
      <c r="F32" s="140" t="s">
        <v>1</v>
      </c>
      <c r="G32" s="141"/>
      <c r="H32" s="142"/>
      <c r="I32" s="142"/>
      <c r="J32" s="142"/>
      <c r="K32" s="142"/>
      <c r="L32" s="143"/>
      <c r="M32" s="142">
        <f t="shared" si="9"/>
        <v>0</v>
      </c>
    </row>
    <row r="33" spans="1:13" x14ac:dyDescent="0.25">
      <c r="A33" s="136"/>
      <c r="B33" s="137"/>
      <c r="C33" s="138"/>
      <c r="D33" s="139"/>
      <c r="E33" s="139"/>
      <c r="F33" s="140" t="s">
        <v>2</v>
      </c>
      <c r="G33" s="141"/>
      <c r="H33" s="142"/>
      <c r="I33" s="142"/>
      <c r="J33" s="142"/>
      <c r="K33" s="142"/>
      <c r="L33" s="143"/>
      <c r="M33" s="142">
        <f t="shared" si="9"/>
        <v>0</v>
      </c>
    </row>
    <row r="34" spans="1:13" x14ac:dyDescent="0.25">
      <c r="A34" s="136"/>
      <c r="B34" s="137"/>
      <c r="C34" s="138"/>
      <c r="D34" s="139"/>
      <c r="E34" s="139"/>
      <c r="F34" s="140" t="s">
        <v>3</v>
      </c>
      <c r="G34" s="141"/>
      <c r="H34" s="142"/>
      <c r="I34" s="142"/>
      <c r="J34" s="142"/>
      <c r="K34" s="142"/>
      <c r="L34" s="143"/>
      <c r="M34" s="142">
        <f t="shared" si="9"/>
        <v>0</v>
      </c>
    </row>
    <row r="35" spans="1:13" x14ac:dyDescent="0.25">
      <c r="A35" s="160" t="s">
        <v>12</v>
      </c>
      <c r="B35" s="161"/>
      <c r="C35" s="162">
        <v>16383</v>
      </c>
      <c r="D35" s="163"/>
      <c r="E35" s="164" t="s">
        <v>13</v>
      </c>
      <c r="F35" s="164"/>
      <c r="G35" s="165">
        <f t="shared" ref="G35:L35" si="11">SUM(G36:G38)</f>
        <v>0</v>
      </c>
      <c r="H35" s="166">
        <f t="shared" si="11"/>
        <v>0</v>
      </c>
      <c r="I35" s="166">
        <f t="shared" si="11"/>
        <v>0</v>
      </c>
      <c r="J35" s="166">
        <f t="shared" si="11"/>
        <v>0</v>
      </c>
      <c r="K35" s="166">
        <f t="shared" si="11"/>
        <v>0</v>
      </c>
      <c r="L35" s="166">
        <f t="shared" si="11"/>
        <v>0</v>
      </c>
      <c r="M35" s="166">
        <f t="shared" si="9"/>
        <v>0</v>
      </c>
    </row>
    <row r="36" spans="1:13" x14ac:dyDescent="0.25">
      <c r="A36" s="136"/>
      <c r="B36" s="137"/>
      <c r="C36" s="138"/>
      <c r="D36" s="139"/>
      <c r="E36" s="139"/>
      <c r="F36" s="140" t="s">
        <v>1</v>
      </c>
      <c r="G36" s="141"/>
      <c r="H36" s="142"/>
      <c r="I36" s="142"/>
      <c r="J36" s="142"/>
      <c r="K36" s="142"/>
      <c r="L36" s="143"/>
      <c r="M36" s="142">
        <f t="shared" si="9"/>
        <v>0</v>
      </c>
    </row>
    <row r="37" spans="1:13" x14ac:dyDescent="0.25">
      <c r="A37" s="136"/>
      <c r="B37" s="137"/>
      <c r="C37" s="138"/>
      <c r="D37" s="139"/>
      <c r="E37" s="139"/>
      <c r="F37" s="140" t="s">
        <v>2</v>
      </c>
      <c r="G37" s="141"/>
      <c r="H37" s="142"/>
      <c r="I37" s="142"/>
      <c r="J37" s="142"/>
      <c r="K37" s="142"/>
      <c r="L37" s="143"/>
      <c r="M37" s="142">
        <f t="shared" si="9"/>
        <v>0</v>
      </c>
    </row>
    <row r="38" spans="1:13" x14ac:dyDescent="0.25">
      <c r="A38" s="136"/>
      <c r="B38" s="137"/>
      <c r="C38" s="138"/>
      <c r="D38" s="139"/>
      <c r="E38" s="139"/>
      <c r="F38" s="140" t="s">
        <v>3</v>
      </c>
      <c r="G38" s="141"/>
      <c r="H38" s="142"/>
      <c r="I38" s="142"/>
      <c r="J38" s="142"/>
      <c r="K38" s="142"/>
      <c r="L38" s="143"/>
      <c r="M38" s="151">
        <f t="shared" si="9"/>
        <v>0</v>
      </c>
    </row>
    <row r="39" spans="1:13" x14ac:dyDescent="0.25">
      <c r="A39" s="160" t="s">
        <v>14</v>
      </c>
      <c r="B39" s="161"/>
      <c r="C39" s="162">
        <v>16423</v>
      </c>
      <c r="D39" s="163"/>
      <c r="E39" s="164" t="s">
        <v>15</v>
      </c>
      <c r="F39" s="164"/>
      <c r="G39" s="165">
        <f t="shared" ref="G39:L39" si="12">SUM(G40:G42)</f>
        <v>0</v>
      </c>
      <c r="H39" s="166">
        <f t="shared" si="12"/>
        <v>0</v>
      </c>
      <c r="I39" s="166">
        <f t="shared" si="12"/>
        <v>0</v>
      </c>
      <c r="J39" s="166">
        <f t="shared" si="12"/>
        <v>0</v>
      </c>
      <c r="K39" s="166">
        <f t="shared" si="12"/>
        <v>0</v>
      </c>
      <c r="L39" s="166">
        <f t="shared" si="12"/>
        <v>0</v>
      </c>
      <c r="M39" s="167">
        <f t="shared" si="9"/>
        <v>0</v>
      </c>
    </row>
    <row r="40" spans="1:13" x14ac:dyDescent="0.25">
      <c r="A40" s="136"/>
      <c r="B40" s="137"/>
      <c r="C40" s="138"/>
      <c r="D40" s="139"/>
      <c r="E40" s="139"/>
      <c r="F40" s="140" t="s">
        <v>1</v>
      </c>
      <c r="G40" s="141"/>
      <c r="H40" s="142"/>
      <c r="I40" s="142"/>
      <c r="J40" s="142"/>
      <c r="K40" s="142"/>
      <c r="L40" s="143"/>
      <c r="M40" s="151">
        <f t="shared" si="9"/>
        <v>0</v>
      </c>
    </row>
    <row r="41" spans="1:13" x14ac:dyDescent="0.25">
      <c r="A41" s="136"/>
      <c r="B41" s="137"/>
      <c r="C41" s="138"/>
      <c r="D41" s="139"/>
      <c r="E41" s="139"/>
      <c r="F41" s="140" t="s">
        <v>2</v>
      </c>
      <c r="G41" s="141"/>
      <c r="H41" s="142"/>
      <c r="I41" s="142"/>
      <c r="J41" s="142"/>
      <c r="K41" s="142"/>
      <c r="L41" s="143"/>
      <c r="M41" s="151">
        <f t="shared" si="9"/>
        <v>0</v>
      </c>
    </row>
    <row r="42" spans="1:13" x14ac:dyDescent="0.25">
      <c r="A42" s="136"/>
      <c r="B42" s="137"/>
      <c r="C42" s="138"/>
      <c r="D42" s="139"/>
      <c r="E42" s="139"/>
      <c r="F42" s="140" t="s">
        <v>3</v>
      </c>
      <c r="G42" s="141"/>
      <c r="H42" s="142"/>
      <c r="I42" s="142"/>
      <c r="J42" s="142"/>
      <c r="K42" s="142"/>
      <c r="L42" s="143"/>
      <c r="M42" s="151">
        <f t="shared" si="9"/>
        <v>0</v>
      </c>
    </row>
    <row r="43" spans="1:13" x14ac:dyDescent="0.25">
      <c r="A43" s="160" t="s">
        <v>16</v>
      </c>
      <c r="B43" s="161"/>
      <c r="C43" s="162">
        <v>16463</v>
      </c>
      <c r="D43" s="163"/>
      <c r="E43" s="164" t="s">
        <v>17</v>
      </c>
      <c r="F43" s="164"/>
      <c r="G43" s="165">
        <f t="shared" ref="G43:L43" si="13">SUM(G44:G46)</f>
        <v>0</v>
      </c>
      <c r="H43" s="166">
        <f t="shared" si="13"/>
        <v>0</v>
      </c>
      <c r="I43" s="166">
        <f t="shared" si="13"/>
        <v>0</v>
      </c>
      <c r="J43" s="166">
        <f t="shared" si="13"/>
        <v>0</v>
      </c>
      <c r="K43" s="166">
        <f t="shared" si="13"/>
        <v>0</v>
      </c>
      <c r="L43" s="166">
        <f t="shared" si="13"/>
        <v>0</v>
      </c>
      <c r="M43" s="167">
        <f t="shared" si="9"/>
        <v>0</v>
      </c>
    </row>
    <row r="44" spans="1:13" x14ac:dyDescent="0.25">
      <c r="A44" s="136"/>
      <c r="B44" s="137"/>
      <c r="C44" s="138"/>
      <c r="D44" s="139"/>
      <c r="E44" s="139"/>
      <c r="F44" s="140" t="s">
        <v>1</v>
      </c>
      <c r="G44" s="141"/>
      <c r="H44" s="142"/>
      <c r="I44" s="142"/>
      <c r="J44" s="142"/>
      <c r="K44" s="142"/>
      <c r="L44" s="143"/>
      <c r="M44" s="151">
        <f t="shared" si="9"/>
        <v>0</v>
      </c>
    </row>
    <row r="45" spans="1:13" x14ac:dyDescent="0.25">
      <c r="A45" s="136"/>
      <c r="B45" s="137"/>
      <c r="C45" s="138"/>
      <c r="D45" s="139"/>
      <c r="E45" s="139"/>
      <c r="F45" s="140" t="s">
        <v>2</v>
      </c>
      <c r="G45" s="141"/>
      <c r="H45" s="142"/>
      <c r="I45" s="142"/>
      <c r="J45" s="142"/>
      <c r="K45" s="142"/>
      <c r="L45" s="143"/>
      <c r="M45" s="151">
        <f t="shared" si="9"/>
        <v>0</v>
      </c>
    </row>
    <row r="46" spans="1:13" x14ac:dyDescent="0.25">
      <c r="A46" s="136"/>
      <c r="B46" s="137"/>
      <c r="C46" s="138"/>
      <c r="D46" s="139"/>
      <c r="E46" s="139"/>
      <c r="F46" s="140" t="s">
        <v>3</v>
      </c>
      <c r="G46" s="141"/>
      <c r="H46" s="142"/>
      <c r="I46" s="142"/>
      <c r="J46" s="142"/>
      <c r="K46" s="142"/>
      <c r="L46" s="143"/>
      <c r="M46" s="151">
        <f t="shared" si="9"/>
        <v>0</v>
      </c>
    </row>
    <row r="47" spans="1:13" x14ac:dyDescent="0.25">
      <c r="A47" s="160" t="s">
        <v>18</v>
      </c>
      <c r="B47" s="161"/>
      <c r="C47" s="162">
        <v>16503</v>
      </c>
      <c r="D47" s="163"/>
      <c r="E47" s="164" t="s">
        <v>19</v>
      </c>
      <c r="F47" s="164"/>
      <c r="G47" s="165">
        <f t="shared" ref="G47:L47" si="14">SUM(G48:G50)</f>
        <v>0</v>
      </c>
      <c r="H47" s="166">
        <f t="shared" si="14"/>
        <v>0</v>
      </c>
      <c r="I47" s="166">
        <f t="shared" si="14"/>
        <v>0</v>
      </c>
      <c r="J47" s="166">
        <f t="shared" si="14"/>
        <v>0</v>
      </c>
      <c r="K47" s="166">
        <f t="shared" si="14"/>
        <v>0</v>
      </c>
      <c r="L47" s="166">
        <f t="shared" si="14"/>
        <v>0</v>
      </c>
      <c r="M47" s="167">
        <f t="shared" si="9"/>
        <v>0</v>
      </c>
    </row>
    <row r="48" spans="1:13" x14ac:dyDescent="0.25">
      <c r="A48" s="136"/>
      <c r="B48" s="137"/>
      <c r="C48" s="138"/>
      <c r="D48" s="139"/>
      <c r="E48" s="139"/>
      <c r="F48" s="140" t="s">
        <v>1</v>
      </c>
      <c r="G48" s="141"/>
      <c r="H48" s="142"/>
      <c r="I48" s="142"/>
      <c r="J48" s="142"/>
      <c r="K48" s="142"/>
      <c r="L48" s="143"/>
      <c r="M48" s="151">
        <f t="shared" si="9"/>
        <v>0</v>
      </c>
    </row>
    <row r="49" spans="1:13" x14ac:dyDescent="0.25">
      <c r="A49" s="136"/>
      <c r="B49" s="137"/>
      <c r="C49" s="138"/>
      <c r="D49" s="139"/>
      <c r="E49" s="139"/>
      <c r="F49" s="140" t="s">
        <v>2</v>
      </c>
      <c r="G49" s="141"/>
      <c r="H49" s="142"/>
      <c r="I49" s="142"/>
      <c r="J49" s="142"/>
      <c r="K49" s="142"/>
      <c r="L49" s="143"/>
      <c r="M49" s="151">
        <f t="shared" si="9"/>
        <v>0</v>
      </c>
    </row>
    <row r="50" spans="1:13" x14ac:dyDescent="0.25">
      <c r="A50" s="136"/>
      <c r="B50" s="137"/>
      <c r="C50" s="138"/>
      <c r="D50" s="139"/>
      <c r="E50" s="139"/>
      <c r="F50" s="140" t="s">
        <v>3</v>
      </c>
      <c r="G50" s="141"/>
      <c r="H50" s="142"/>
      <c r="I50" s="142"/>
      <c r="J50" s="142"/>
      <c r="K50" s="142"/>
      <c r="L50" s="143"/>
      <c r="M50" s="151">
        <f t="shared" si="9"/>
        <v>0</v>
      </c>
    </row>
    <row r="51" spans="1:13" x14ac:dyDescent="0.25">
      <c r="A51" s="160" t="s">
        <v>20</v>
      </c>
      <c r="B51" s="161"/>
      <c r="C51" s="162">
        <v>16543</v>
      </c>
      <c r="D51" s="163"/>
      <c r="E51" s="164" t="s">
        <v>21</v>
      </c>
      <c r="F51" s="164"/>
      <c r="G51" s="165">
        <f t="shared" ref="G51:L51" si="15">SUM(G52:G54)</f>
        <v>0</v>
      </c>
      <c r="H51" s="166">
        <f t="shared" si="15"/>
        <v>0</v>
      </c>
      <c r="I51" s="166">
        <f t="shared" si="15"/>
        <v>0</v>
      </c>
      <c r="J51" s="166">
        <f t="shared" si="15"/>
        <v>0</v>
      </c>
      <c r="K51" s="166">
        <f t="shared" si="15"/>
        <v>0</v>
      </c>
      <c r="L51" s="166">
        <f t="shared" si="15"/>
        <v>0</v>
      </c>
      <c r="M51" s="167">
        <f t="shared" si="9"/>
        <v>0</v>
      </c>
    </row>
    <row r="52" spans="1:13" x14ac:dyDescent="0.25">
      <c r="A52" s="136"/>
      <c r="B52" s="137"/>
      <c r="C52" s="138"/>
      <c r="D52" s="139"/>
      <c r="E52" s="139"/>
      <c r="F52" s="140" t="s">
        <v>1</v>
      </c>
      <c r="G52" s="141"/>
      <c r="H52" s="142"/>
      <c r="I52" s="142"/>
      <c r="J52" s="142"/>
      <c r="K52" s="142"/>
      <c r="L52" s="143"/>
      <c r="M52" s="151">
        <f t="shared" si="9"/>
        <v>0</v>
      </c>
    </row>
    <row r="53" spans="1:13" x14ac:dyDescent="0.25">
      <c r="A53" s="136"/>
      <c r="B53" s="137"/>
      <c r="C53" s="138"/>
      <c r="D53" s="139"/>
      <c r="E53" s="139"/>
      <c r="F53" s="140" t="s">
        <v>2</v>
      </c>
      <c r="G53" s="141"/>
      <c r="H53" s="142"/>
      <c r="I53" s="142"/>
      <c r="J53" s="142"/>
      <c r="K53" s="142"/>
      <c r="L53" s="143"/>
      <c r="M53" s="151">
        <f t="shared" si="9"/>
        <v>0</v>
      </c>
    </row>
    <row r="54" spans="1:13" x14ac:dyDescent="0.25">
      <c r="A54" s="136"/>
      <c r="B54" s="137"/>
      <c r="C54" s="138"/>
      <c r="D54" s="139"/>
      <c r="E54" s="139"/>
      <c r="F54" s="140" t="s">
        <v>3</v>
      </c>
      <c r="G54" s="141"/>
      <c r="H54" s="142"/>
      <c r="I54" s="142"/>
      <c r="J54" s="142"/>
      <c r="K54" s="142"/>
      <c r="L54" s="143"/>
      <c r="M54" s="151">
        <f t="shared" si="9"/>
        <v>0</v>
      </c>
    </row>
    <row r="55" spans="1:13" x14ac:dyDescent="0.25">
      <c r="A55" s="152">
        <v>1.4</v>
      </c>
      <c r="B55" s="153"/>
      <c r="C55" s="168">
        <v>16605</v>
      </c>
      <c r="D55" s="169" t="s">
        <v>22</v>
      </c>
      <c r="E55" s="169"/>
      <c r="F55" s="169"/>
      <c r="G55" s="157">
        <f t="shared" ref="G55:M55" si="16">SUM(G56:G58)</f>
        <v>12</v>
      </c>
      <c r="H55" s="158">
        <f t="shared" si="16"/>
        <v>63742</v>
      </c>
      <c r="I55" s="158">
        <f t="shared" si="16"/>
        <v>540</v>
      </c>
      <c r="J55" s="158">
        <f t="shared" si="16"/>
        <v>0</v>
      </c>
      <c r="K55" s="158">
        <f t="shared" si="16"/>
        <v>0</v>
      </c>
      <c r="L55" s="158">
        <f t="shared" si="16"/>
        <v>0</v>
      </c>
      <c r="M55" s="158">
        <f t="shared" si="16"/>
        <v>64282</v>
      </c>
    </row>
    <row r="56" spans="1:13" x14ac:dyDescent="0.25">
      <c r="A56" s="136"/>
      <c r="B56" s="137"/>
      <c r="C56" s="138"/>
      <c r="D56" s="139"/>
      <c r="E56" s="139"/>
      <c r="F56" s="140" t="s">
        <v>1</v>
      </c>
      <c r="G56" s="141">
        <v>12</v>
      </c>
      <c r="H56" s="143">
        <v>63742</v>
      </c>
      <c r="I56" s="142">
        <v>540</v>
      </c>
      <c r="J56" s="142"/>
      <c r="K56" s="142"/>
      <c r="L56" s="143"/>
      <c r="M56" s="151">
        <f t="shared" si="9"/>
        <v>64282</v>
      </c>
    </row>
    <row r="57" spans="1:13" x14ac:dyDescent="0.25">
      <c r="A57" s="136"/>
      <c r="B57" s="137"/>
      <c r="C57" s="138"/>
      <c r="D57" s="139"/>
      <c r="E57" s="139"/>
      <c r="F57" s="140" t="s">
        <v>2</v>
      </c>
      <c r="G57" s="141"/>
      <c r="H57" s="142"/>
      <c r="I57" s="142"/>
      <c r="J57" s="142"/>
      <c r="K57" s="142"/>
      <c r="L57" s="143"/>
      <c r="M57" s="151">
        <f t="shared" si="9"/>
        <v>0</v>
      </c>
    </row>
    <row r="58" spans="1:13" x14ac:dyDescent="0.25">
      <c r="A58" s="136"/>
      <c r="B58" s="137"/>
      <c r="C58" s="138"/>
      <c r="D58" s="139"/>
      <c r="E58" s="139"/>
      <c r="F58" s="140" t="s">
        <v>3</v>
      </c>
      <c r="G58" s="141"/>
      <c r="H58" s="142"/>
      <c r="I58" s="142"/>
      <c r="J58" s="142"/>
      <c r="K58" s="142"/>
      <c r="L58" s="143"/>
      <c r="M58" s="151">
        <f t="shared" si="9"/>
        <v>0</v>
      </c>
    </row>
    <row r="59" spans="1:13" x14ac:dyDescent="0.25">
      <c r="A59" s="152">
        <v>1.5</v>
      </c>
      <c r="B59" s="153"/>
      <c r="C59" s="168">
        <v>16715</v>
      </c>
      <c r="D59" s="169" t="s">
        <v>23</v>
      </c>
      <c r="E59" s="169"/>
      <c r="F59" s="169"/>
      <c r="G59" s="157">
        <f t="shared" ref="G59:M59" si="17">SUM(G60:G62)</f>
        <v>8</v>
      </c>
      <c r="H59" s="158">
        <f t="shared" si="17"/>
        <v>43908</v>
      </c>
      <c r="I59" s="158">
        <f t="shared" si="17"/>
        <v>1100</v>
      </c>
      <c r="J59" s="158">
        <f t="shared" si="17"/>
        <v>0</v>
      </c>
      <c r="K59" s="158">
        <f t="shared" si="17"/>
        <v>0</v>
      </c>
      <c r="L59" s="158">
        <f t="shared" si="17"/>
        <v>0</v>
      </c>
      <c r="M59" s="158">
        <f t="shared" si="17"/>
        <v>45008</v>
      </c>
    </row>
    <row r="60" spans="1:13" x14ac:dyDescent="0.25">
      <c r="A60" s="136"/>
      <c r="B60" s="137"/>
      <c r="C60" s="138"/>
      <c r="D60" s="139"/>
      <c r="E60" s="139"/>
      <c r="F60" s="140" t="s">
        <v>1</v>
      </c>
      <c r="G60" s="141">
        <v>8</v>
      </c>
      <c r="H60" s="143">
        <v>43908</v>
      </c>
      <c r="I60" s="142">
        <v>1100</v>
      </c>
      <c r="J60" s="142"/>
      <c r="K60" s="142"/>
      <c r="L60" s="143"/>
      <c r="M60" s="151">
        <f t="shared" si="9"/>
        <v>45008</v>
      </c>
    </row>
    <row r="61" spans="1:13" x14ac:dyDescent="0.25">
      <c r="A61" s="136"/>
      <c r="B61" s="137"/>
      <c r="C61" s="138"/>
      <c r="D61" s="139"/>
      <c r="E61" s="139"/>
      <c r="F61" s="140" t="s">
        <v>2</v>
      </c>
      <c r="G61" s="141"/>
      <c r="H61" s="142"/>
      <c r="I61" s="142"/>
      <c r="J61" s="142"/>
      <c r="K61" s="142"/>
      <c r="L61" s="143">
        <v>0</v>
      </c>
      <c r="M61" s="151">
        <f t="shared" si="9"/>
        <v>0</v>
      </c>
    </row>
    <row r="62" spans="1:13" x14ac:dyDescent="0.25">
      <c r="A62" s="136"/>
      <c r="B62" s="137"/>
      <c r="C62" s="138"/>
      <c r="D62" s="139"/>
      <c r="E62" s="139"/>
      <c r="F62" s="140" t="s">
        <v>3</v>
      </c>
      <c r="G62" s="141"/>
      <c r="H62" s="142"/>
      <c r="I62" s="142"/>
      <c r="J62" s="142"/>
      <c r="K62" s="142"/>
      <c r="L62" s="143">
        <v>0</v>
      </c>
      <c r="M62" s="151">
        <f t="shared" si="9"/>
        <v>0</v>
      </c>
    </row>
    <row r="63" spans="1:13" x14ac:dyDescent="0.25">
      <c r="A63" s="152">
        <v>1.6</v>
      </c>
      <c r="B63" s="153"/>
      <c r="C63" s="168">
        <v>175</v>
      </c>
      <c r="D63" s="169" t="s">
        <v>24</v>
      </c>
      <c r="E63" s="169"/>
      <c r="F63" s="169"/>
      <c r="G63" s="157">
        <f t="shared" ref="G63:M66" si="18">G67+G71</f>
        <v>18</v>
      </c>
      <c r="H63" s="158">
        <f t="shared" si="18"/>
        <v>98657</v>
      </c>
      <c r="I63" s="158">
        <f t="shared" si="18"/>
        <v>4500</v>
      </c>
      <c r="J63" s="158">
        <f t="shared" si="18"/>
        <v>0</v>
      </c>
      <c r="K63" s="158">
        <f t="shared" si="18"/>
        <v>0</v>
      </c>
      <c r="L63" s="158">
        <f t="shared" si="18"/>
        <v>0</v>
      </c>
      <c r="M63" s="158">
        <f t="shared" si="18"/>
        <v>103157</v>
      </c>
    </row>
    <row r="64" spans="1:13" x14ac:dyDescent="0.25">
      <c r="A64" s="136"/>
      <c r="B64" s="137"/>
      <c r="C64" s="138"/>
      <c r="D64" s="139"/>
      <c r="E64" s="139"/>
      <c r="F64" s="140" t="s">
        <v>1</v>
      </c>
      <c r="G64" s="141">
        <f t="shared" si="18"/>
        <v>18</v>
      </c>
      <c r="H64" s="143">
        <v>98657</v>
      </c>
      <c r="I64" s="142">
        <v>4500</v>
      </c>
      <c r="J64" s="142">
        <f t="shared" si="18"/>
        <v>0</v>
      </c>
      <c r="K64" s="142">
        <f t="shared" si="18"/>
        <v>0</v>
      </c>
      <c r="L64" s="142">
        <f t="shared" si="18"/>
        <v>0</v>
      </c>
      <c r="M64" s="151">
        <f t="shared" si="18"/>
        <v>103157</v>
      </c>
    </row>
    <row r="65" spans="1:13" x14ac:dyDescent="0.25">
      <c r="A65" s="136"/>
      <c r="B65" s="137"/>
      <c r="C65" s="138"/>
      <c r="D65" s="139"/>
      <c r="E65" s="139"/>
      <c r="F65" s="140" t="s">
        <v>2</v>
      </c>
      <c r="G65" s="141"/>
      <c r="H65" s="142">
        <f t="shared" si="18"/>
        <v>0</v>
      </c>
      <c r="I65" s="142">
        <f t="shared" si="18"/>
        <v>0</v>
      </c>
      <c r="J65" s="142">
        <f t="shared" si="18"/>
        <v>0</v>
      </c>
      <c r="K65" s="142">
        <f t="shared" si="18"/>
        <v>0</v>
      </c>
      <c r="L65" s="143">
        <f t="shared" si="18"/>
        <v>0</v>
      </c>
      <c r="M65" s="151">
        <f t="shared" si="18"/>
        <v>0</v>
      </c>
    </row>
    <row r="66" spans="1:13" x14ac:dyDescent="0.25">
      <c r="A66" s="136"/>
      <c r="B66" s="137"/>
      <c r="C66" s="138"/>
      <c r="D66" s="139"/>
      <c r="E66" s="139"/>
      <c r="F66" s="140" t="s">
        <v>3</v>
      </c>
      <c r="G66" s="141"/>
      <c r="H66" s="142">
        <f t="shared" si="18"/>
        <v>0</v>
      </c>
      <c r="I66" s="142">
        <f t="shared" si="18"/>
        <v>0</v>
      </c>
      <c r="J66" s="142">
        <f t="shared" si="18"/>
        <v>0</v>
      </c>
      <c r="K66" s="142">
        <f t="shared" si="18"/>
        <v>0</v>
      </c>
      <c r="L66" s="143">
        <f t="shared" si="18"/>
        <v>0</v>
      </c>
      <c r="M66" s="151">
        <f t="shared" si="18"/>
        <v>0</v>
      </c>
    </row>
    <row r="67" spans="1:13" x14ac:dyDescent="0.25">
      <c r="A67" s="152" t="s">
        <v>25</v>
      </c>
      <c r="B67" s="153"/>
      <c r="C67" s="154">
        <v>17503</v>
      </c>
      <c r="D67" s="155"/>
      <c r="E67" s="156" t="s">
        <v>26</v>
      </c>
      <c r="F67" s="156"/>
      <c r="G67" s="157">
        <f t="shared" ref="G67:M67" si="19">SUM(G68:G70)</f>
        <v>18</v>
      </c>
      <c r="H67" s="158">
        <f t="shared" si="19"/>
        <v>98657</v>
      </c>
      <c r="I67" s="158">
        <f t="shared" si="19"/>
        <v>4500</v>
      </c>
      <c r="J67" s="158">
        <f t="shared" si="19"/>
        <v>0</v>
      </c>
      <c r="K67" s="158">
        <f t="shared" si="19"/>
        <v>0</v>
      </c>
      <c r="L67" s="158">
        <f t="shared" si="19"/>
        <v>0</v>
      </c>
      <c r="M67" s="158">
        <f t="shared" si="19"/>
        <v>103157</v>
      </c>
    </row>
    <row r="68" spans="1:13" x14ac:dyDescent="0.25">
      <c r="A68" s="136"/>
      <c r="B68" s="137"/>
      <c r="C68" s="138"/>
      <c r="D68" s="139"/>
      <c r="E68" s="139"/>
      <c r="F68" s="140" t="s">
        <v>1</v>
      </c>
      <c r="G68" s="141">
        <v>18</v>
      </c>
      <c r="H68" s="143">
        <v>98657</v>
      </c>
      <c r="I68" s="142">
        <v>4500</v>
      </c>
      <c r="J68" s="142"/>
      <c r="K68" s="142"/>
      <c r="L68" s="143"/>
      <c r="M68" s="151">
        <f t="shared" ref="M68:M74" si="20">SUM(H68:L68)</f>
        <v>103157</v>
      </c>
    </row>
    <row r="69" spans="1:13" x14ac:dyDescent="0.25">
      <c r="A69" s="136"/>
      <c r="B69" s="137"/>
      <c r="C69" s="138"/>
      <c r="D69" s="139"/>
      <c r="E69" s="139"/>
      <c r="F69" s="140" t="s">
        <v>2</v>
      </c>
      <c r="G69" s="141"/>
      <c r="H69" s="142"/>
      <c r="I69" s="142">
        <v>0</v>
      </c>
      <c r="J69" s="142"/>
      <c r="K69" s="142"/>
      <c r="L69" s="143">
        <v>0</v>
      </c>
      <c r="M69" s="151">
        <f t="shared" si="20"/>
        <v>0</v>
      </c>
    </row>
    <row r="70" spans="1:13" x14ac:dyDescent="0.25">
      <c r="A70" s="136"/>
      <c r="B70" s="137"/>
      <c r="C70" s="138"/>
      <c r="D70" s="139"/>
      <c r="E70" s="139"/>
      <c r="F70" s="140" t="s">
        <v>3</v>
      </c>
      <c r="G70" s="141"/>
      <c r="H70" s="142"/>
      <c r="I70" s="142"/>
      <c r="J70" s="142"/>
      <c r="K70" s="142"/>
      <c r="L70" s="143">
        <v>0</v>
      </c>
      <c r="M70" s="151">
        <f t="shared" si="20"/>
        <v>0</v>
      </c>
    </row>
    <row r="71" spans="1:13" ht="30" customHeight="1" x14ac:dyDescent="0.25">
      <c r="A71" s="160" t="s">
        <v>27</v>
      </c>
      <c r="B71" s="161"/>
      <c r="C71" s="162">
        <v>17543</v>
      </c>
      <c r="D71" s="163"/>
      <c r="E71" s="171" t="s">
        <v>28</v>
      </c>
      <c r="F71" s="172"/>
      <c r="G71" s="165">
        <f t="shared" ref="G71:L71" si="21">SUM(G72:G74)</f>
        <v>0</v>
      </c>
      <c r="H71" s="166">
        <f t="shared" si="21"/>
        <v>0</v>
      </c>
      <c r="I71" s="166">
        <f t="shared" si="21"/>
        <v>0</v>
      </c>
      <c r="J71" s="166">
        <f t="shared" si="21"/>
        <v>0</v>
      </c>
      <c r="K71" s="166">
        <f t="shared" si="21"/>
        <v>0</v>
      </c>
      <c r="L71" s="166">
        <f t="shared" si="21"/>
        <v>0</v>
      </c>
      <c r="M71" s="167">
        <f t="shared" si="20"/>
        <v>0</v>
      </c>
    </row>
    <row r="72" spans="1:13" x14ac:dyDescent="0.25">
      <c r="A72" s="136"/>
      <c r="B72" s="137"/>
      <c r="C72" s="138"/>
      <c r="D72" s="139"/>
      <c r="E72" s="139"/>
      <c r="F72" s="140" t="s">
        <v>1</v>
      </c>
      <c r="G72" s="141"/>
      <c r="H72" s="142"/>
      <c r="I72" s="142"/>
      <c r="J72" s="142"/>
      <c r="K72" s="142"/>
      <c r="L72" s="143"/>
      <c r="M72" s="151">
        <f t="shared" si="20"/>
        <v>0</v>
      </c>
    </row>
    <row r="73" spans="1:13" x14ac:dyDescent="0.25">
      <c r="A73" s="136"/>
      <c r="B73" s="137"/>
      <c r="C73" s="138"/>
      <c r="D73" s="139"/>
      <c r="E73" s="139"/>
      <c r="F73" s="140" t="s">
        <v>2</v>
      </c>
      <c r="G73" s="141"/>
      <c r="H73" s="142"/>
      <c r="I73" s="142"/>
      <c r="J73" s="142"/>
      <c r="K73" s="142"/>
      <c r="L73" s="143"/>
      <c r="M73" s="151">
        <f t="shared" si="20"/>
        <v>0</v>
      </c>
    </row>
    <row r="74" spans="1:13" x14ac:dyDescent="0.25">
      <c r="A74" s="136"/>
      <c r="B74" s="137"/>
      <c r="C74" s="138"/>
      <c r="D74" s="139"/>
      <c r="E74" s="139"/>
      <c r="F74" s="140" t="s">
        <v>3</v>
      </c>
      <c r="G74" s="141"/>
      <c r="H74" s="142"/>
      <c r="I74" s="142"/>
      <c r="J74" s="142"/>
      <c r="K74" s="142"/>
      <c r="L74" s="143"/>
      <c r="M74" s="151">
        <f t="shared" si="20"/>
        <v>0</v>
      </c>
    </row>
    <row r="75" spans="1:13" ht="30" customHeight="1" x14ac:dyDescent="0.25">
      <c r="A75" s="144">
        <v>1.7</v>
      </c>
      <c r="B75" s="145"/>
      <c r="C75" s="146">
        <v>180</v>
      </c>
      <c r="D75" s="147" t="s">
        <v>124</v>
      </c>
      <c r="E75" s="147"/>
      <c r="F75" s="147"/>
      <c r="G75" s="149">
        <f>G76</f>
        <v>34</v>
      </c>
      <c r="H75" s="150">
        <f t="shared" ref="H75:M76" si="22">H79+H83+H87+H91+H95+H103+H107+H99</f>
        <v>204994</v>
      </c>
      <c r="I75" s="150">
        <f t="shared" si="22"/>
        <v>257548</v>
      </c>
      <c r="J75" s="150">
        <f t="shared" si="22"/>
        <v>51390</v>
      </c>
      <c r="K75" s="150">
        <f t="shared" si="22"/>
        <v>0</v>
      </c>
      <c r="L75" s="150">
        <f t="shared" si="22"/>
        <v>2615941</v>
      </c>
      <c r="M75" s="150">
        <f t="shared" si="22"/>
        <v>3129873</v>
      </c>
    </row>
    <row r="76" spans="1:13" x14ac:dyDescent="0.25">
      <c r="A76" s="136"/>
      <c r="B76" s="137"/>
      <c r="C76" s="138"/>
      <c r="D76" s="139"/>
      <c r="E76" s="139"/>
      <c r="F76" s="140" t="s">
        <v>1</v>
      </c>
      <c r="G76" s="141">
        <f>G80+G84+G88+G92+G96+G104+G108+G100</f>
        <v>34</v>
      </c>
      <c r="H76" s="143">
        <f>H80+H84+H88+H92+H96+H104+H108+H100</f>
        <v>204994</v>
      </c>
      <c r="I76" s="142">
        <f>I80+I84+I88+I92+I96+I104+I108+I100</f>
        <v>214948</v>
      </c>
      <c r="J76" s="142">
        <f t="shared" si="22"/>
        <v>33390</v>
      </c>
      <c r="K76" s="142">
        <f t="shared" si="22"/>
        <v>0</v>
      </c>
      <c r="L76" s="142">
        <f>L96+L100</f>
        <v>1845941</v>
      </c>
      <c r="M76" s="142">
        <f t="shared" si="22"/>
        <v>2299273</v>
      </c>
    </row>
    <row r="77" spans="1:13" x14ac:dyDescent="0.25">
      <c r="A77" s="136"/>
      <c r="B77" s="137"/>
      <c r="C77" s="138"/>
      <c r="D77" s="139"/>
      <c r="E77" s="139"/>
      <c r="F77" s="140" t="s">
        <v>2</v>
      </c>
      <c r="G77" s="141"/>
      <c r="H77" s="142">
        <f t="shared" ref="H77:K78" si="23">H81+H85+H89+H93+H97+H105+H109</f>
        <v>0</v>
      </c>
      <c r="I77" s="142">
        <f t="shared" si="23"/>
        <v>42600</v>
      </c>
      <c r="J77" s="142">
        <f t="shared" si="23"/>
        <v>18000</v>
      </c>
      <c r="K77" s="142">
        <f t="shared" si="23"/>
        <v>0</v>
      </c>
      <c r="L77" s="143">
        <f>L97</f>
        <v>770000</v>
      </c>
      <c r="M77" s="151">
        <f>M81+M85+M89+M93+M97+M105+M109+M101</f>
        <v>830600</v>
      </c>
    </row>
    <row r="78" spans="1:13" x14ac:dyDescent="0.25">
      <c r="A78" s="136"/>
      <c r="B78" s="137"/>
      <c r="C78" s="138"/>
      <c r="D78" s="139"/>
      <c r="E78" s="139"/>
      <c r="F78" s="140" t="s">
        <v>3</v>
      </c>
      <c r="G78" s="141"/>
      <c r="H78" s="142">
        <f t="shared" si="23"/>
        <v>0</v>
      </c>
      <c r="I78" s="142">
        <f t="shared" si="23"/>
        <v>0</v>
      </c>
      <c r="J78" s="142">
        <f t="shared" si="23"/>
        <v>0</v>
      </c>
      <c r="K78" s="142">
        <f t="shared" si="23"/>
        <v>0</v>
      </c>
      <c r="L78" s="143">
        <f>L82+L86+L90+L94+L98+L106+L110</f>
        <v>0</v>
      </c>
      <c r="M78" s="151">
        <f>M82+M86+M90+M94+M98+M106+M110</f>
        <v>0</v>
      </c>
    </row>
    <row r="79" spans="1:13" x14ac:dyDescent="0.25">
      <c r="A79" s="173" t="s">
        <v>30</v>
      </c>
      <c r="B79" s="174"/>
      <c r="C79" s="175">
        <v>18003</v>
      </c>
      <c r="D79" s="176"/>
      <c r="E79" s="156" t="s">
        <v>31</v>
      </c>
      <c r="F79" s="156"/>
      <c r="G79" s="177">
        <f t="shared" ref="G79:L79" si="24">SUM(G80:G82)</f>
        <v>0</v>
      </c>
      <c r="H79" s="178">
        <f t="shared" si="24"/>
        <v>0</v>
      </c>
      <c r="I79" s="178">
        <f t="shared" si="24"/>
        <v>0</v>
      </c>
      <c r="J79" s="178">
        <f t="shared" si="24"/>
        <v>0</v>
      </c>
      <c r="K79" s="178">
        <f t="shared" si="24"/>
        <v>0</v>
      </c>
      <c r="L79" s="178">
        <f t="shared" si="24"/>
        <v>0</v>
      </c>
      <c r="M79" s="179">
        <f t="shared" ref="M79:M114" si="25">SUM(H79:L79)</f>
        <v>0</v>
      </c>
    </row>
    <row r="80" spans="1:13" x14ac:dyDescent="0.25">
      <c r="A80" s="136"/>
      <c r="B80" s="137"/>
      <c r="C80" s="138"/>
      <c r="D80" s="139"/>
      <c r="E80" s="139"/>
      <c r="F80" s="140" t="s">
        <v>1</v>
      </c>
      <c r="G80" s="141"/>
      <c r="H80" s="142"/>
      <c r="I80" s="142"/>
      <c r="J80" s="142"/>
      <c r="K80" s="142"/>
      <c r="L80" s="143"/>
      <c r="M80" s="151">
        <f>SUM(H80:L80)</f>
        <v>0</v>
      </c>
    </row>
    <row r="81" spans="1:13" x14ac:dyDescent="0.25">
      <c r="A81" s="136"/>
      <c r="B81" s="137"/>
      <c r="C81" s="138"/>
      <c r="D81" s="139"/>
      <c r="E81" s="139"/>
      <c r="F81" s="140" t="s">
        <v>2</v>
      </c>
      <c r="G81" s="141"/>
      <c r="H81" s="142"/>
      <c r="I81" s="142"/>
      <c r="J81" s="142"/>
      <c r="K81" s="142"/>
      <c r="L81" s="143"/>
      <c r="M81" s="151">
        <f t="shared" si="25"/>
        <v>0</v>
      </c>
    </row>
    <row r="82" spans="1:13" x14ac:dyDescent="0.25">
      <c r="A82" s="136"/>
      <c r="B82" s="137"/>
      <c r="C82" s="138"/>
      <c r="D82" s="139"/>
      <c r="E82" s="139"/>
      <c r="F82" s="140" t="s">
        <v>3</v>
      </c>
      <c r="G82" s="141"/>
      <c r="H82" s="142"/>
      <c r="I82" s="142"/>
      <c r="J82" s="142"/>
      <c r="K82" s="142"/>
      <c r="L82" s="143"/>
      <c r="M82" s="151">
        <f t="shared" si="25"/>
        <v>0</v>
      </c>
    </row>
    <row r="83" spans="1:13" x14ac:dyDescent="0.25">
      <c r="A83" s="160" t="s">
        <v>32</v>
      </c>
      <c r="B83" s="161"/>
      <c r="C83" s="162">
        <v>18043</v>
      </c>
      <c r="D83" s="163"/>
      <c r="E83" s="164" t="s">
        <v>33</v>
      </c>
      <c r="F83" s="164"/>
      <c r="G83" s="165">
        <f t="shared" ref="G83:L83" si="26">SUM(G84:G86)</f>
        <v>0</v>
      </c>
      <c r="H83" s="166">
        <f t="shared" si="26"/>
        <v>0</v>
      </c>
      <c r="I83" s="166">
        <f t="shared" si="26"/>
        <v>0</v>
      </c>
      <c r="J83" s="166">
        <f t="shared" si="26"/>
        <v>0</v>
      </c>
      <c r="K83" s="166">
        <f t="shared" si="26"/>
        <v>0</v>
      </c>
      <c r="L83" s="166">
        <f t="shared" si="26"/>
        <v>0</v>
      </c>
      <c r="M83" s="167">
        <f t="shared" si="25"/>
        <v>0</v>
      </c>
    </row>
    <row r="84" spans="1:13" x14ac:dyDescent="0.25">
      <c r="A84" s="136"/>
      <c r="B84" s="137"/>
      <c r="C84" s="138"/>
      <c r="D84" s="139"/>
      <c r="E84" s="139"/>
      <c r="F84" s="140" t="s">
        <v>1</v>
      </c>
      <c r="G84" s="141"/>
      <c r="H84" s="142"/>
      <c r="I84" s="142"/>
      <c r="J84" s="142"/>
      <c r="K84" s="142"/>
      <c r="L84" s="143"/>
      <c r="M84" s="151">
        <f t="shared" si="25"/>
        <v>0</v>
      </c>
    </row>
    <row r="85" spans="1:13" x14ac:dyDescent="0.25">
      <c r="A85" s="136"/>
      <c r="B85" s="137"/>
      <c r="C85" s="138"/>
      <c r="D85" s="139"/>
      <c r="E85" s="139"/>
      <c r="F85" s="140" t="s">
        <v>2</v>
      </c>
      <c r="G85" s="141"/>
      <c r="H85" s="142"/>
      <c r="I85" s="142"/>
      <c r="J85" s="142"/>
      <c r="K85" s="142"/>
      <c r="L85" s="143"/>
      <c r="M85" s="151">
        <f t="shared" si="25"/>
        <v>0</v>
      </c>
    </row>
    <row r="86" spans="1:13" x14ac:dyDescent="0.25">
      <c r="A86" s="136"/>
      <c r="B86" s="137"/>
      <c r="C86" s="138"/>
      <c r="D86" s="139"/>
      <c r="E86" s="139"/>
      <c r="F86" s="140" t="s">
        <v>3</v>
      </c>
      <c r="G86" s="141"/>
      <c r="H86" s="142"/>
      <c r="I86" s="142"/>
      <c r="J86" s="142"/>
      <c r="K86" s="142"/>
      <c r="L86" s="143"/>
      <c r="M86" s="151">
        <f t="shared" si="25"/>
        <v>0</v>
      </c>
    </row>
    <row r="87" spans="1:13" x14ac:dyDescent="0.25">
      <c r="A87" s="160" t="s">
        <v>34</v>
      </c>
      <c r="B87" s="161"/>
      <c r="C87" s="162">
        <v>18083</v>
      </c>
      <c r="D87" s="163"/>
      <c r="E87" s="164" t="s">
        <v>94</v>
      </c>
      <c r="F87" s="164"/>
      <c r="G87" s="165">
        <f t="shared" ref="G87:L87" si="27">SUM(G88:G90)</f>
        <v>0</v>
      </c>
      <c r="H87" s="166">
        <f t="shared" si="27"/>
        <v>0</v>
      </c>
      <c r="I87" s="166">
        <f t="shared" si="27"/>
        <v>0</v>
      </c>
      <c r="J87" s="166">
        <f t="shared" si="27"/>
        <v>0</v>
      </c>
      <c r="K87" s="166">
        <f t="shared" si="27"/>
        <v>0</v>
      </c>
      <c r="L87" s="166">
        <f t="shared" si="27"/>
        <v>0</v>
      </c>
      <c r="M87" s="167">
        <f t="shared" si="25"/>
        <v>0</v>
      </c>
    </row>
    <row r="88" spans="1:13" x14ac:dyDescent="0.25">
      <c r="A88" s="136"/>
      <c r="B88" s="137"/>
      <c r="C88" s="138"/>
      <c r="D88" s="139"/>
      <c r="E88" s="139"/>
      <c r="F88" s="140" t="s">
        <v>1</v>
      </c>
      <c r="G88" s="141"/>
      <c r="H88" s="142"/>
      <c r="I88" s="142"/>
      <c r="J88" s="142"/>
      <c r="K88" s="142"/>
      <c r="L88" s="143"/>
      <c r="M88" s="151">
        <f t="shared" si="25"/>
        <v>0</v>
      </c>
    </row>
    <row r="89" spans="1:13" x14ac:dyDescent="0.25">
      <c r="A89" s="136"/>
      <c r="B89" s="137"/>
      <c r="C89" s="138"/>
      <c r="D89" s="139"/>
      <c r="E89" s="139"/>
      <c r="F89" s="140" t="s">
        <v>2</v>
      </c>
      <c r="G89" s="141"/>
      <c r="H89" s="142"/>
      <c r="I89" s="142"/>
      <c r="J89" s="142"/>
      <c r="K89" s="142"/>
      <c r="L89" s="143"/>
      <c r="M89" s="151">
        <f t="shared" si="25"/>
        <v>0</v>
      </c>
    </row>
    <row r="90" spans="1:13" x14ac:dyDescent="0.25">
      <c r="A90" s="136"/>
      <c r="B90" s="137"/>
      <c r="C90" s="138"/>
      <c r="D90" s="139"/>
      <c r="E90" s="139"/>
      <c r="F90" s="140" t="s">
        <v>3</v>
      </c>
      <c r="G90" s="141"/>
      <c r="H90" s="142"/>
      <c r="I90" s="142"/>
      <c r="J90" s="142"/>
      <c r="K90" s="142"/>
      <c r="L90" s="143"/>
      <c r="M90" s="151">
        <f t="shared" si="25"/>
        <v>0</v>
      </c>
    </row>
    <row r="91" spans="1:13" x14ac:dyDescent="0.25">
      <c r="A91" s="160" t="s">
        <v>35</v>
      </c>
      <c r="B91" s="161"/>
      <c r="C91" s="162">
        <v>18123</v>
      </c>
      <c r="D91" s="163"/>
      <c r="E91" s="164" t="s">
        <v>36</v>
      </c>
      <c r="F91" s="164"/>
      <c r="G91" s="165">
        <f t="shared" ref="G91:L91" si="28">SUM(G92:G94)</f>
        <v>0</v>
      </c>
      <c r="H91" s="166">
        <f t="shared" si="28"/>
        <v>0</v>
      </c>
      <c r="I91" s="166">
        <f t="shared" si="28"/>
        <v>0</v>
      </c>
      <c r="J91" s="166">
        <f t="shared" si="28"/>
        <v>0</v>
      </c>
      <c r="K91" s="166">
        <f t="shared" si="28"/>
        <v>0</v>
      </c>
      <c r="L91" s="166">
        <f t="shared" si="28"/>
        <v>0</v>
      </c>
      <c r="M91" s="167">
        <f t="shared" si="25"/>
        <v>0</v>
      </c>
    </row>
    <row r="92" spans="1:13" x14ac:dyDescent="0.25">
      <c r="A92" s="136"/>
      <c r="B92" s="137"/>
      <c r="C92" s="138"/>
      <c r="D92" s="139"/>
      <c r="E92" s="139"/>
      <c r="F92" s="140" t="s">
        <v>1</v>
      </c>
      <c r="G92" s="141"/>
      <c r="H92" s="142"/>
      <c r="I92" s="142"/>
      <c r="J92" s="142"/>
      <c r="K92" s="142"/>
      <c r="L92" s="143"/>
      <c r="M92" s="151">
        <f t="shared" si="25"/>
        <v>0</v>
      </c>
    </row>
    <row r="93" spans="1:13" x14ac:dyDescent="0.25">
      <c r="A93" s="136"/>
      <c r="B93" s="137"/>
      <c r="C93" s="138"/>
      <c r="D93" s="139"/>
      <c r="E93" s="139"/>
      <c r="F93" s="140" t="s">
        <v>2</v>
      </c>
      <c r="G93" s="141"/>
      <c r="H93" s="142"/>
      <c r="I93" s="142"/>
      <c r="J93" s="142"/>
      <c r="K93" s="142"/>
      <c r="L93" s="143"/>
      <c r="M93" s="151">
        <f t="shared" si="25"/>
        <v>0</v>
      </c>
    </row>
    <row r="94" spans="1:13" x14ac:dyDescent="0.25">
      <c r="A94" s="136"/>
      <c r="B94" s="137"/>
      <c r="C94" s="138"/>
      <c r="D94" s="139"/>
      <c r="E94" s="139"/>
      <c r="F94" s="140" t="s">
        <v>3</v>
      </c>
      <c r="G94" s="141"/>
      <c r="H94" s="142"/>
      <c r="I94" s="142"/>
      <c r="J94" s="142"/>
      <c r="K94" s="142"/>
      <c r="L94" s="143"/>
      <c r="M94" s="151">
        <f t="shared" si="25"/>
        <v>0</v>
      </c>
    </row>
    <row r="95" spans="1:13" x14ac:dyDescent="0.25">
      <c r="A95" s="152" t="s">
        <v>37</v>
      </c>
      <c r="B95" s="153"/>
      <c r="C95" s="154">
        <v>18163</v>
      </c>
      <c r="D95" s="155"/>
      <c r="E95" s="156" t="s">
        <v>38</v>
      </c>
      <c r="F95" s="156"/>
      <c r="G95" s="157">
        <f t="shared" ref="G95:M95" si="29">SUM(G96:G98)</f>
        <v>11</v>
      </c>
      <c r="H95" s="158">
        <f t="shared" si="29"/>
        <v>60044</v>
      </c>
      <c r="I95" s="158">
        <f>SUM(I96:I98)</f>
        <v>243548</v>
      </c>
      <c r="J95" s="158">
        <f t="shared" si="29"/>
        <v>48390</v>
      </c>
      <c r="K95" s="158">
        <f t="shared" si="29"/>
        <v>0</v>
      </c>
      <c r="L95" s="158">
        <f t="shared" si="29"/>
        <v>2615941</v>
      </c>
      <c r="M95" s="158">
        <f t="shared" si="29"/>
        <v>2967923</v>
      </c>
    </row>
    <row r="96" spans="1:13" x14ac:dyDescent="0.25">
      <c r="A96" s="136"/>
      <c r="B96" s="137"/>
      <c r="C96" s="138"/>
      <c r="D96" s="139"/>
      <c r="E96" s="139"/>
      <c r="F96" s="140" t="s">
        <v>1</v>
      </c>
      <c r="G96" s="141">
        <v>11</v>
      </c>
      <c r="H96" s="143">
        <v>60044</v>
      </c>
      <c r="I96" s="142">
        <v>200948</v>
      </c>
      <c r="J96" s="142">
        <v>30390</v>
      </c>
      <c r="K96" s="142"/>
      <c r="L96" s="143">
        <v>1845941</v>
      </c>
      <c r="M96" s="151">
        <f>SUM(H96:L96)</f>
        <v>2137323</v>
      </c>
    </row>
    <row r="97" spans="1:13" x14ac:dyDescent="0.25">
      <c r="A97" s="136"/>
      <c r="B97" s="137"/>
      <c r="C97" s="138"/>
      <c r="D97" s="139"/>
      <c r="E97" s="139"/>
      <c r="F97" s="140" t="s">
        <v>2</v>
      </c>
      <c r="G97" s="141"/>
      <c r="H97" s="142"/>
      <c r="I97" s="142">
        <v>42600</v>
      </c>
      <c r="J97" s="142">
        <v>18000</v>
      </c>
      <c r="K97" s="142"/>
      <c r="L97" s="143">
        <v>770000</v>
      </c>
      <c r="M97" s="151">
        <f>SUM(H97:L97)</f>
        <v>830600</v>
      </c>
    </row>
    <row r="98" spans="1:13" x14ac:dyDescent="0.25">
      <c r="A98" s="136"/>
      <c r="B98" s="137"/>
      <c r="C98" s="138"/>
      <c r="D98" s="139"/>
      <c r="E98" s="139"/>
      <c r="F98" s="140" t="s">
        <v>3</v>
      </c>
      <c r="G98" s="141"/>
      <c r="H98" s="142"/>
      <c r="I98" s="142"/>
      <c r="J98" s="142"/>
      <c r="K98" s="142"/>
      <c r="L98" s="143">
        <v>0</v>
      </c>
      <c r="M98" s="151">
        <f t="shared" si="25"/>
        <v>0</v>
      </c>
    </row>
    <row r="99" spans="1:13" x14ac:dyDescent="0.25">
      <c r="A99" s="180" t="s">
        <v>39</v>
      </c>
      <c r="B99" s="181"/>
      <c r="C99" s="182">
        <v>18215</v>
      </c>
      <c r="D99" s="183"/>
      <c r="E99" s="184" t="s">
        <v>95</v>
      </c>
      <c r="F99" s="185"/>
      <c r="G99" s="186">
        <f>G100</f>
        <v>23</v>
      </c>
      <c r="H99" s="187">
        <f t="shared" ref="H99:M99" si="30">H100+H101</f>
        <v>144950</v>
      </c>
      <c r="I99" s="187">
        <f t="shared" si="30"/>
        <v>14000</v>
      </c>
      <c r="J99" s="187">
        <f t="shared" si="30"/>
        <v>3000</v>
      </c>
      <c r="K99" s="187">
        <f t="shared" si="30"/>
        <v>0</v>
      </c>
      <c r="L99" s="187">
        <f t="shared" si="30"/>
        <v>0</v>
      </c>
      <c r="M99" s="187">
        <f t="shared" si="30"/>
        <v>161950</v>
      </c>
    </row>
    <row r="100" spans="1:13" x14ac:dyDescent="0.25">
      <c r="A100" s="188"/>
      <c r="B100" s="189"/>
      <c r="C100" s="189"/>
      <c r="D100" s="139"/>
      <c r="E100" s="190"/>
      <c r="F100" s="191" t="s">
        <v>1</v>
      </c>
      <c r="G100" s="141">
        <v>23</v>
      </c>
      <c r="H100" s="143">
        <v>144950</v>
      </c>
      <c r="I100" s="142">
        <v>14000</v>
      </c>
      <c r="J100" s="142">
        <v>3000</v>
      </c>
      <c r="K100" s="142"/>
      <c r="L100" s="143"/>
      <c r="M100" s="151">
        <f>H100+I100+J100+K100+L100</f>
        <v>161950</v>
      </c>
    </row>
    <row r="101" spans="1:13" x14ac:dyDescent="0.25">
      <c r="A101" s="188"/>
      <c r="B101" s="189"/>
      <c r="C101" s="189"/>
      <c r="D101" s="139"/>
      <c r="E101" s="190"/>
      <c r="F101" s="191" t="s">
        <v>2</v>
      </c>
      <c r="G101" s="141"/>
      <c r="H101" s="142"/>
      <c r="I101" s="142"/>
      <c r="J101" s="142"/>
      <c r="K101" s="142"/>
      <c r="L101" s="142"/>
      <c r="M101" s="142">
        <f>H101+I101+J101+K101+L101</f>
        <v>0</v>
      </c>
    </row>
    <row r="102" spans="1:13" x14ac:dyDescent="0.25">
      <c r="A102" s="188"/>
      <c r="B102" s="189"/>
      <c r="C102" s="189"/>
      <c r="D102" s="139"/>
      <c r="E102" s="190"/>
      <c r="F102" s="191" t="s">
        <v>3</v>
      </c>
      <c r="G102" s="141"/>
      <c r="H102" s="142"/>
      <c r="I102" s="142"/>
      <c r="J102" s="142"/>
      <c r="K102" s="142"/>
      <c r="L102" s="143"/>
      <c r="M102" s="151"/>
    </row>
    <row r="103" spans="1:13" x14ac:dyDescent="0.25">
      <c r="A103" s="160" t="s">
        <v>41</v>
      </c>
      <c r="B103" s="161"/>
      <c r="C103" s="162">
        <v>18407</v>
      </c>
      <c r="D103" s="163"/>
      <c r="E103" s="164" t="s">
        <v>40</v>
      </c>
      <c r="F103" s="164"/>
      <c r="G103" s="165">
        <f t="shared" ref="G103:L103" si="31">SUM(G104:G106)</f>
        <v>0</v>
      </c>
      <c r="H103" s="166">
        <f t="shared" si="31"/>
        <v>0</v>
      </c>
      <c r="I103" s="166">
        <f t="shared" si="31"/>
        <v>0</v>
      </c>
      <c r="J103" s="166">
        <f t="shared" si="31"/>
        <v>0</v>
      </c>
      <c r="K103" s="166">
        <f t="shared" si="31"/>
        <v>0</v>
      </c>
      <c r="L103" s="166">
        <f t="shared" si="31"/>
        <v>0</v>
      </c>
      <c r="M103" s="167">
        <f t="shared" si="25"/>
        <v>0</v>
      </c>
    </row>
    <row r="104" spans="1:13" x14ac:dyDescent="0.25">
      <c r="A104" s="136"/>
      <c r="B104" s="137"/>
      <c r="C104" s="138"/>
      <c r="D104" s="139"/>
      <c r="E104" s="139"/>
      <c r="F104" s="140" t="s">
        <v>1</v>
      </c>
      <c r="G104" s="141"/>
      <c r="H104" s="142"/>
      <c r="I104" s="142"/>
      <c r="J104" s="142"/>
      <c r="K104" s="142"/>
      <c r="L104" s="143"/>
      <c r="M104" s="151">
        <f t="shared" si="25"/>
        <v>0</v>
      </c>
    </row>
    <row r="105" spans="1:13" x14ac:dyDescent="0.25">
      <c r="A105" s="136"/>
      <c r="B105" s="137"/>
      <c r="C105" s="138"/>
      <c r="D105" s="139"/>
      <c r="E105" s="139"/>
      <c r="F105" s="140" t="s">
        <v>2</v>
      </c>
      <c r="G105" s="141"/>
      <c r="H105" s="142"/>
      <c r="I105" s="142"/>
      <c r="J105" s="142"/>
      <c r="K105" s="142"/>
      <c r="L105" s="143">
        <v>0</v>
      </c>
      <c r="M105" s="151">
        <f t="shared" si="25"/>
        <v>0</v>
      </c>
    </row>
    <row r="106" spans="1:13" x14ac:dyDescent="0.25">
      <c r="A106" s="136"/>
      <c r="B106" s="137"/>
      <c r="C106" s="138"/>
      <c r="D106" s="139"/>
      <c r="E106" s="139"/>
      <c r="F106" s="140" t="s">
        <v>3</v>
      </c>
      <c r="G106" s="141"/>
      <c r="H106" s="142"/>
      <c r="I106" s="142"/>
      <c r="J106" s="142"/>
      <c r="K106" s="142"/>
      <c r="L106" s="143">
        <v>0</v>
      </c>
      <c r="M106" s="151">
        <f t="shared" si="25"/>
        <v>0</v>
      </c>
    </row>
    <row r="107" spans="1:13" x14ac:dyDescent="0.25">
      <c r="A107" s="160" t="s">
        <v>96</v>
      </c>
      <c r="B107" s="161"/>
      <c r="C107" s="162">
        <v>18447</v>
      </c>
      <c r="D107" s="163"/>
      <c r="E107" s="164" t="s">
        <v>42</v>
      </c>
      <c r="F107" s="164"/>
      <c r="G107" s="165">
        <f t="shared" ref="G107:L107" si="32">SUM(G108:G110)</f>
        <v>0</v>
      </c>
      <c r="H107" s="166">
        <f t="shared" si="32"/>
        <v>0</v>
      </c>
      <c r="I107" s="166">
        <f t="shared" si="32"/>
        <v>0</v>
      </c>
      <c r="J107" s="166">
        <f t="shared" si="32"/>
        <v>0</v>
      </c>
      <c r="K107" s="166">
        <f t="shared" si="32"/>
        <v>0</v>
      </c>
      <c r="L107" s="166">
        <f t="shared" si="32"/>
        <v>0</v>
      </c>
      <c r="M107" s="167">
        <f t="shared" si="25"/>
        <v>0</v>
      </c>
    </row>
    <row r="108" spans="1:13" x14ac:dyDescent="0.25">
      <c r="A108" s="136"/>
      <c r="B108" s="137"/>
      <c r="C108" s="138"/>
      <c r="D108" s="139"/>
      <c r="E108" s="139"/>
      <c r="F108" s="140" t="s">
        <v>1</v>
      </c>
      <c r="G108" s="141"/>
      <c r="H108" s="142"/>
      <c r="I108" s="142"/>
      <c r="J108" s="142"/>
      <c r="K108" s="142"/>
      <c r="L108" s="143"/>
      <c r="M108" s="151">
        <f t="shared" si="25"/>
        <v>0</v>
      </c>
    </row>
    <row r="109" spans="1:13" x14ac:dyDescent="0.25">
      <c r="A109" s="136"/>
      <c r="B109" s="137"/>
      <c r="C109" s="138"/>
      <c r="D109" s="139"/>
      <c r="E109" s="139"/>
      <c r="F109" s="140" t="s">
        <v>2</v>
      </c>
      <c r="G109" s="141"/>
      <c r="H109" s="142"/>
      <c r="I109" s="142"/>
      <c r="J109" s="142"/>
      <c r="K109" s="142"/>
      <c r="L109" s="143"/>
      <c r="M109" s="151">
        <f t="shared" si="25"/>
        <v>0</v>
      </c>
    </row>
    <row r="110" spans="1:13" x14ac:dyDescent="0.25">
      <c r="A110" s="136"/>
      <c r="B110" s="137"/>
      <c r="C110" s="138"/>
      <c r="D110" s="139"/>
      <c r="E110" s="139"/>
      <c r="F110" s="140" t="s">
        <v>3</v>
      </c>
      <c r="G110" s="141"/>
      <c r="H110" s="142"/>
      <c r="I110" s="142"/>
      <c r="J110" s="142"/>
      <c r="K110" s="142"/>
      <c r="L110" s="143"/>
      <c r="M110" s="151">
        <f t="shared" si="25"/>
        <v>0</v>
      </c>
    </row>
    <row r="111" spans="1:13" x14ac:dyDescent="0.25">
      <c r="A111" s="152">
        <v>1.8</v>
      </c>
      <c r="B111" s="153"/>
      <c r="C111" s="168">
        <v>19515</v>
      </c>
      <c r="D111" s="169" t="s">
        <v>43</v>
      </c>
      <c r="E111" s="169"/>
      <c r="F111" s="169"/>
      <c r="G111" s="157">
        <f t="shared" ref="G111:M111" si="33">SUM(G112:G114)</f>
        <v>7</v>
      </c>
      <c r="H111" s="158">
        <f t="shared" si="33"/>
        <v>37636</v>
      </c>
      <c r="I111" s="158">
        <f t="shared" si="33"/>
        <v>1500</v>
      </c>
      <c r="J111" s="158">
        <f t="shared" si="33"/>
        <v>0</v>
      </c>
      <c r="K111" s="158">
        <f t="shared" si="33"/>
        <v>2000</v>
      </c>
      <c r="L111" s="158">
        <f t="shared" si="33"/>
        <v>0</v>
      </c>
      <c r="M111" s="158">
        <f t="shared" si="33"/>
        <v>41136</v>
      </c>
    </row>
    <row r="112" spans="1:13" x14ac:dyDescent="0.25">
      <c r="A112" s="136"/>
      <c r="B112" s="137"/>
      <c r="C112" s="138"/>
      <c r="D112" s="139"/>
      <c r="E112" s="139"/>
      <c r="F112" s="140" t="s">
        <v>1</v>
      </c>
      <c r="G112" s="141">
        <v>7</v>
      </c>
      <c r="H112" s="143">
        <v>37636</v>
      </c>
      <c r="I112" s="142">
        <v>1500</v>
      </c>
      <c r="J112" s="142"/>
      <c r="K112" s="142"/>
      <c r="L112" s="143"/>
      <c r="M112" s="151">
        <f t="shared" si="25"/>
        <v>39136</v>
      </c>
    </row>
    <row r="113" spans="1:13" x14ac:dyDescent="0.25">
      <c r="A113" s="136"/>
      <c r="B113" s="137"/>
      <c r="C113" s="138"/>
      <c r="D113" s="139"/>
      <c r="E113" s="139"/>
      <c r="F113" s="140" t="s">
        <v>2</v>
      </c>
      <c r="G113" s="141"/>
      <c r="H113" s="142"/>
      <c r="I113" s="142"/>
      <c r="J113" s="142"/>
      <c r="K113" s="142">
        <v>2000</v>
      </c>
      <c r="L113" s="143">
        <v>0</v>
      </c>
      <c r="M113" s="151">
        <f t="shared" si="25"/>
        <v>2000</v>
      </c>
    </row>
    <row r="114" spans="1:13" x14ac:dyDescent="0.25">
      <c r="A114" s="136"/>
      <c r="B114" s="137"/>
      <c r="C114" s="138"/>
      <c r="D114" s="139"/>
      <c r="E114" s="139"/>
      <c r="F114" s="140" t="s">
        <v>3</v>
      </c>
      <c r="G114" s="141"/>
      <c r="H114" s="142"/>
      <c r="I114" s="142"/>
      <c r="J114" s="142"/>
      <c r="K114" s="142"/>
      <c r="L114" s="143">
        <v>0</v>
      </c>
      <c r="M114" s="151">
        <f t="shared" si="25"/>
        <v>0</v>
      </c>
    </row>
    <row r="115" spans="1:13" ht="30" customHeight="1" x14ac:dyDescent="0.25">
      <c r="A115" s="152">
        <v>1.9</v>
      </c>
      <c r="B115" s="153"/>
      <c r="C115" s="168">
        <v>470</v>
      </c>
      <c r="D115" s="169" t="s">
        <v>44</v>
      </c>
      <c r="E115" s="169"/>
      <c r="F115" s="169"/>
      <c r="G115" s="157">
        <f t="shared" ref="G115:M118" si="34">G119+G123+G127</f>
        <v>14</v>
      </c>
      <c r="H115" s="158">
        <f t="shared" si="34"/>
        <v>68156</v>
      </c>
      <c r="I115" s="158">
        <f t="shared" si="34"/>
        <v>1700</v>
      </c>
      <c r="J115" s="158">
        <f t="shared" si="34"/>
        <v>0</v>
      </c>
      <c r="K115" s="158">
        <f t="shared" si="34"/>
        <v>130000</v>
      </c>
      <c r="L115" s="158">
        <f t="shared" si="34"/>
        <v>0</v>
      </c>
      <c r="M115" s="158">
        <f t="shared" si="34"/>
        <v>199856</v>
      </c>
    </row>
    <row r="116" spans="1:13" x14ac:dyDescent="0.25">
      <c r="A116" s="136"/>
      <c r="B116" s="137"/>
      <c r="C116" s="138"/>
      <c r="D116" s="139"/>
      <c r="E116" s="139"/>
      <c r="F116" s="140" t="s">
        <v>1</v>
      </c>
      <c r="G116" s="141">
        <f t="shared" si="34"/>
        <v>14</v>
      </c>
      <c r="H116" s="143">
        <f t="shared" si="34"/>
        <v>68156</v>
      </c>
      <c r="I116" s="142">
        <f t="shared" si="34"/>
        <v>1700</v>
      </c>
      <c r="J116" s="142">
        <f t="shared" si="34"/>
        <v>0</v>
      </c>
      <c r="K116" s="142">
        <f t="shared" si="34"/>
        <v>0</v>
      </c>
      <c r="L116" s="143">
        <f t="shared" si="34"/>
        <v>0</v>
      </c>
      <c r="M116" s="151">
        <f t="shared" si="34"/>
        <v>69856</v>
      </c>
    </row>
    <row r="117" spans="1:13" x14ac:dyDescent="0.25">
      <c r="A117" s="136"/>
      <c r="B117" s="137"/>
      <c r="C117" s="138"/>
      <c r="D117" s="139"/>
      <c r="E117" s="139"/>
      <c r="F117" s="140" t="s">
        <v>2</v>
      </c>
      <c r="G117" s="141"/>
      <c r="H117" s="142">
        <f t="shared" si="34"/>
        <v>0</v>
      </c>
      <c r="I117" s="142">
        <f t="shared" si="34"/>
        <v>0</v>
      </c>
      <c r="J117" s="142">
        <f t="shared" si="34"/>
        <v>0</v>
      </c>
      <c r="K117" s="142">
        <f t="shared" si="34"/>
        <v>130000</v>
      </c>
      <c r="L117" s="142">
        <f t="shared" si="34"/>
        <v>0</v>
      </c>
      <c r="M117" s="142">
        <f t="shared" si="34"/>
        <v>130000</v>
      </c>
    </row>
    <row r="118" spans="1:13" x14ac:dyDescent="0.25">
      <c r="A118" s="136"/>
      <c r="B118" s="137"/>
      <c r="C118" s="138"/>
      <c r="D118" s="139"/>
      <c r="E118" s="139"/>
      <c r="F118" s="140" t="s">
        <v>3</v>
      </c>
      <c r="G118" s="141"/>
      <c r="H118" s="142">
        <f t="shared" si="34"/>
        <v>0</v>
      </c>
      <c r="I118" s="142">
        <f t="shared" si="34"/>
        <v>0</v>
      </c>
      <c r="J118" s="142">
        <f t="shared" si="34"/>
        <v>0</v>
      </c>
      <c r="K118" s="142">
        <f t="shared" si="34"/>
        <v>0</v>
      </c>
      <c r="L118" s="143">
        <f t="shared" si="34"/>
        <v>0</v>
      </c>
      <c r="M118" s="151">
        <f t="shared" si="34"/>
        <v>0</v>
      </c>
    </row>
    <row r="119" spans="1:13" ht="30.75" customHeight="1" x14ac:dyDescent="0.25">
      <c r="A119" s="152" t="s">
        <v>45</v>
      </c>
      <c r="B119" s="153"/>
      <c r="C119" s="154">
        <v>47003</v>
      </c>
      <c r="D119" s="155"/>
      <c r="E119" s="156" t="s">
        <v>46</v>
      </c>
      <c r="F119" s="156"/>
      <c r="G119" s="157">
        <f t="shared" ref="G119:M119" si="35">SUM(G120:G122)</f>
        <v>4</v>
      </c>
      <c r="H119" s="158">
        <f t="shared" si="35"/>
        <v>25982</v>
      </c>
      <c r="I119" s="158">
        <f t="shared" si="35"/>
        <v>1200</v>
      </c>
      <c r="J119" s="158">
        <f t="shared" si="35"/>
        <v>0</v>
      </c>
      <c r="K119" s="158">
        <f t="shared" si="35"/>
        <v>130000</v>
      </c>
      <c r="L119" s="158">
        <f t="shared" si="35"/>
        <v>0</v>
      </c>
      <c r="M119" s="158">
        <f t="shared" si="35"/>
        <v>157182</v>
      </c>
    </row>
    <row r="120" spans="1:13" x14ac:dyDescent="0.25">
      <c r="A120" s="136"/>
      <c r="B120" s="137"/>
      <c r="C120" s="138"/>
      <c r="D120" s="139"/>
      <c r="E120" s="139"/>
      <c r="F120" s="140" t="s">
        <v>1</v>
      </c>
      <c r="G120" s="141">
        <v>4</v>
      </c>
      <c r="H120" s="143">
        <v>25982</v>
      </c>
      <c r="I120" s="142">
        <v>1200</v>
      </c>
      <c r="J120" s="142"/>
      <c r="K120" s="142"/>
      <c r="L120" s="143"/>
      <c r="M120" s="151">
        <f t="shared" ref="M120:M130" si="36">SUM(H120:L120)</f>
        <v>27182</v>
      </c>
    </row>
    <row r="121" spans="1:13" x14ac:dyDescent="0.25">
      <c r="A121" s="136"/>
      <c r="B121" s="137"/>
      <c r="C121" s="138"/>
      <c r="D121" s="139"/>
      <c r="E121" s="139"/>
      <c r="F121" s="140" t="s">
        <v>2</v>
      </c>
      <c r="G121" s="141"/>
      <c r="H121" s="142"/>
      <c r="I121" s="142"/>
      <c r="J121" s="142"/>
      <c r="K121" s="192">
        <v>130000</v>
      </c>
      <c r="L121" s="143"/>
      <c r="M121" s="151">
        <f t="shared" si="36"/>
        <v>130000</v>
      </c>
    </row>
    <row r="122" spans="1:13" x14ac:dyDescent="0.25">
      <c r="A122" s="136"/>
      <c r="B122" s="137"/>
      <c r="C122" s="138"/>
      <c r="D122" s="139"/>
      <c r="E122" s="139"/>
      <c r="F122" s="140" t="s">
        <v>3</v>
      </c>
      <c r="G122" s="141"/>
      <c r="H122" s="142"/>
      <c r="I122" s="142"/>
      <c r="J122" s="142"/>
      <c r="K122" s="142"/>
      <c r="L122" s="143">
        <v>0</v>
      </c>
      <c r="M122" s="151">
        <f t="shared" si="36"/>
        <v>0</v>
      </c>
    </row>
    <row r="123" spans="1:13" ht="31.5" customHeight="1" x14ac:dyDescent="0.25">
      <c r="A123" s="160" t="s">
        <v>47</v>
      </c>
      <c r="B123" s="161"/>
      <c r="C123" s="162">
        <v>47043</v>
      </c>
      <c r="D123" s="163"/>
      <c r="E123" s="164" t="s">
        <v>48</v>
      </c>
      <c r="F123" s="164"/>
      <c r="G123" s="165">
        <f t="shared" ref="G123:L123" si="37">SUM(G124:G126)</f>
        <v>0</v>
      </c>
      <c r="H123" s="166">
        <f t="shared" si="37"/>
        <v>0</v>
      </c>
      <c r="I123" s="166">
        <f t="shared" si="37"/>
        <v>0</v>
      </c>
      <c r="J123" s="166">
        <f t="shared" si="37"/>
        <v>0</v>
      </c>
      <c r="K123" s="166">
        <f t="shared" si="37"/>
        <v>0</v>
      </c>
      <c r="L123" s="166">
        <f t="shared" si="37"/>
        <v>0</v>
      </c>
      <c r="M123" s="167">
        <f t="shared" si="36"/>
        <v>0</v>
      </c>
    </row>
    <row r="124" spans="1:13" x14ac:dyDescent="0.25">
      <c r="A124" s="136"/>
      <c r="B124" s="137"/>
      <c r="C124" s="138"/>
      <c r="D124" s="139"/>
      <c r="E124" s="139"/>
      <c r="F124" s="140" t="s">
        <v>1</v>
      </c>
      <c r="G124" s="141"/>
      <c r="H124" s="142"/>
      <c r="I124" s="142"/>
      <c r="J124" s="142"/>
      <c r="K124" s="142"/>
      <c r="L124" s="143"/>
      <c r="M124" s="151">
        <f t="shared" si="36"/>
        <v>0</v>
      </c>
    </row>
    <row r="125" spans="1:13" x14ac:dyDescent="0.25">
      <c r="A125" s="136"/>
      <c r="B125" s="137"/>
      <c r="C125" s="138"/>
      <c r="D125" s="139"/>
      <c r="E125" s="139"/>
      <c r="F125" s="140" t="s">
        <v>2</v>
      </c>
      <c r="G125" s="141"/>
      <c r="H125" s="142"/>
      <c r="I125" s="142"/>
      <c r="J125" s="142"/>
      <c r="K125" s="142"/>
      <c r="L125" s="143"/>
      <c r="M125" s="151">
        <f t="shared" si="36"/>
        <v>0</v>
      </c>
    </row>
    <row r="126" spans="1:13" x14ac:dyDescent="0.25">
      <c r="A126" s="136"/>
      <c r="B126" s="137"/>
      <c r="C126" s="138"/>
      <c r="D126" s="139"/>
      <c r="E126" s="139"/>
      <c r="F126" s="140" t="s">
        <v>3</v>
      </c>
      <c r="G126" s="141"/>
      <c r="H126" s="142"/>
      <c r="I126" s="142"/>
      <c r="J126" s="142"/>
      <c r="K126" s="142"/>
      <c r="L126" s="143"/>
      <c r="M126" s="151">
        <f t="shared" si="36"/>
        <v>0</v>
      </c>
    </row>
    <row r="127" spans="1:13" ht="31.5" customHeight="1" x14ac:dyDescent="0.25">
      <c r="A127" s="160" t="s">
        <v>49</v>
      </c>
      <c r="B127" s="161"/>
      <c r="C127" s="162">
        <v>47083</v>
      </c>
      <c r="D127" s="163"/>
      <c r="E127" s="164" t="s">
        <v>50</v>
      </c>
      <c r="F127" s="164"/>
      <c r="G127" s="165">
        <f t="shared" ref="G127:M127" si="38">SUM(G128:G130)</f>
        <v>10</v>
      </c>
      <c r="H127" s="166">
        <f t="shared" si="38"/>
        <v>42174</v>
      </c>
      <c r="I127" s="166">
        <f t="shared" si="38"/>
        <v>500</v>
      </c>
      <c r="J127" s="166">
        <f t="shared" si="38"/>
        <v>0</v>
      </c>
      <c r="K127" s="166">
        <f t="shared" si="38"/>
        <v>0</v>
      </c>
      <c r="L127" s="166">
        <f t="shared" si="38"/>
        <v>0</v>
      </c>
      <c r="M127" s="166">
        <f t="shared" si="38"/>
        <v>42674</v>
      </c>
    </row>
    <row r="128" spans="1:13" x14ac:dyDescent="0.25">
      <c r="A128" s="136"/>
      <c r="B128" s="137"/>
      <c r="C128" s="138"/>
      <c r="D128" s="139"/>
      <c r="E128" s="139"/>
      <c r="F128" s="140" t="s">
        <v>1</v>
      </c>
      <c r="G128" s="141">
        <v>10</v>
      </c>
      <c r="H128" s="143">
        <v>42174</v>
      </c>
      <c r="I128" s="142">
        <v>500</v>
      </c>
      <c r="J128" s="142"/>
      <c r="K128" s="142"/>
      <c r="L128" s="143"/>
      <c r="M128" s="151">
        <f t="shared" si="36"/>
        <v>42674</v>
      </c>
    </row>
    <row r="129" spans="1:13" x14ac:dyDescent="0.25">
      <c r="A129" s="136"/>
      <c r="B129" s="137"/>
      <c r="C129" s="138"/>
      <c r="D129" s="139"/>
      <c r="E129" s="139"/>
      <c r="F129" s="140" t="s">
        <v>2</v>
      </c>
      <c r="G129" s="141"/>
      <c r="H129" s="142"/>
      <c r="I129" s="142"/>
      <c r="J129" s="142"/>
      <c r="K129" s="142"/>
      <c r="L129" s="143">
        <v>0</v>
      </c>
      <c r="M129" s="151">
        <f t="shared" si="36"/>
        <v>0</v>
      </c>
    </row>
    <row r="130" spans="1:13" x14ac:dyDescent="0.25">
      <c r="A130" s="136"/>
      <c r="B130" s="137"/>
      <c r="C130" s="138"/>
      <c r="D130" s="139"/>
      <c r="E130" s="139"/>
      <c r="F130" s="140" t="s">
        <v>3</v>
      </c>
      <c r="G130" s="141"/>
      <c r="H130" s="142"/>
      <c r="I130" s="142"/>
      <c r="J130" s="142"/>
      <c r="K130" s="142"/>
      <c r="L130" s="143">
        <v>0</v>
      </c>
      <c r="M130" s="151">
        <f t="shared" si="36"/>
        <v>0</v>
      </c>
    </row>
    <row r="131" spans="1:13" x14ac:dyDescent="0.25">
      <c r="A131" s="193" t="s">
        <v>51</v>
      </c>
      <c r="B131" s="194"/>
      <c r="C131" s="195" t="s">
        <v>52</v>
      </c>
      <c r="D131" s="169" t="s">
        <v>53</v>
      </c>
      <c r="E131" s="169"/>
      <c r="F131" s="169"/>
      <c r="G131" s="157">
        <f t="shared" ref="G131:M134" si="39">G135+G139+G143</f>
        <v>5</v>
      </c>
      <c r="H131" s="158">
        <f t="shared" si="39"/>
        <v>27607</v>
      </c>
      <c r="I131" s="158">
        <f t="shared" si="39"/>
        <v>37200</v>
      </c>
      <c r="J131" s="158">
        <f t="shared" si="39"/>
        <v>0</v>
      </c>
      <c r="K131" s="158">
        <f t="shared" si="39"/>
        <v>0</v>
      </c>
      <c r="L131" s="158">
        <f t="shared" si="39"/>
        <v>0</v>
      </c>
      <c r="M131" s="158">
        <f t="shared" si="39"/>
        <v>64807</v>
      </c>
    </row>
    <row r="132" spans="1:13" x14ac:dyDescent="0.25">
      <c r="A132" s="136"/>
      <c r="B132" s="137"/>
      <c r="C132" s="138"/>
      <c r="D132" s="139"/>
      <c r="E132" s="139"/>
      <c r="F132" s="140" t="s">
        <v>1</v>
      </c>
      <c r="G132" s="141">
        <f t="shared" si="39"/>
        <v>5</v>
      </c>
      <c r="H132" s="143">
        <v>27607</v>
      </c>
      <c r="I132" s="142">
        <v>2300</v>
      </c>
      <c r="J132" s="142">
        <f t="shared" si="39"/>
        <v>0</v>
      </c>
      <c r="K132" s="142">
        <f t="shared" si="39"/>
        <v>0</v>
      </c>
      <c r="L132" s="143">
        <f t="shared" si="39"/>
        <v>0</v>
      </c>
      <c r="M132" s="151">
        <f t="shared" si="39"/>
        <v>29907</v>
      </c>
    </row>
    <row r="133" spans="1:13" x14ac:dyDescent="0.25">
      <c r="A133" s="136"/>
      <c r="B133" s="137"/>
      <c r="C133" s="138"/>
      <c r="D133" s="139"/>
      <c r="E133" s="139"/>
      <c r="F133" s="140" t="s">
        <v>2</v>
      </c>
      <c r="G133" s="141"/>
      <c r="H133" s="142">
        <f t="shared" si="39"/>
        <v>0</v>
      </c>
      <c r="I133" s="142">
        <f t="shared" si="39"/>
        <v>34900</v>
      </c>
      <c r="J133" s="142">
        <f t="shared" si="39"/>
        <v>0</v>
      </c>
      <c r="K133" s="142">
        <f t="shared" si="39"/>
        <v>0</v>
      </c>
      <c r="L133" s="143">
        <f t="shared" si="39"/>
        <v>0</v>
      </c>
      <c r="M133" s="151">
        <f t="shared" si="39"/>
        <v>34900</v>
      </c>
    </row>
    <row r="134" spans="1:13" x14ac:dyDescent="0.25">
      <c r="A134" s="136"/>
      <c r="B134" s="137"/>
      <c r="C134" s="138"/>
      <c r="D134" s="139"/>
      <c r="E134" s="139"/>
      <c r="F134" s="140" t="s">
        <v>3</v>
      </c>
      <c r="G134" s="141"/>
      <c r="H134" s="142">
        <f t="shared" si="39"/>
        <v>0</v>
      </c>
      <c r="I134" s="142">
        <f t="shared" si="39"/>
        <v>0</v>
      </c>
      <c r="J134" s="142">
        <f t="shared" si="39"/>
        <v>0</v>
      </c>
      <c r="K134" s="142">
        <f t="shared" si="39"/>
        <v>0</v>
      </c>
      <c r="L134" s="143">
        <f t="shared" si="39"/>
        <v>0</v>
      </c>
      <c r="M134" s="151">
        <f t="shared" si="39"/>
        <v>0</v>
      </c>
    </row>
    <row r="135" spans="1:13" x14ac:dyDescent="0.25">
      <c r="A135" s="160" t="s">
        <v>54</v>
      </c>
      <c r="B135" s="161"/>
      <c r="C135" s="162">
        <v>48003</v>
      </c>
      <c r="D135" s="163"/>
      <c r="E135" s="164" t="s">
        <v>93</v>
      </c>
      <c r="F135" s="164"/>
      <c r="G135" s="165">
        <f t="shared" ref="G135:M135" si="40">SUM(G136:G138)</f>
        <v>5</v>
      </c>
      <c r="H135" s="166">
        <f t="shared" si="40"/>
        <v>27607</v>
      </c>
      <c r="I135" s="166">
        <f t="shared" si="40"/>
        <v>37200</v>
      </c>
      <c r="J135" s="166">
        <f t="shared" si="40"/>
        <v>0</v>
      </c>
      <c r="K135" s="166">
        <f t="shared" si="40"/>
        <v>0</v>
      </c>
      <c r="L135" s="166">
        <f t="shared" si="40"/>
        <v>0</v>
      </c>
      <c r="M135" s="166">
        <f t="shared" si="40"/>
        <v>64807</v>
      </c>
    </row>
    <row r="136" spans="1:13" x14ac:dyDescent="0.25">
      <c r="A136" s="136"/>
      <c r="B136" s="137"/>
      <c r="C136" s="138"/>
      <c r="D136" s="139"/>
      <c r="E136" s="139"/>
      <c r="F136" s="140" t="s">
        <v>1</v>
      </c>
      <c r="G136" s="141">
        <v>5</v>
      </c>
      <c r="H136" s="143">
        <v>27607</v>
      </c>
      <c r="I136" s="142">
        <v>2300</v>
      </c>
      <c r="J136" s="142"/>
      <c r="K136" s="142"/>
      <c r="L136" s="143"/>
      <c r="M136" s="151">
        <f t="shared" ref="M136:M146" si="41">SUM(H136:L136)</f>
        <v>29907</v>
      </c>
    </row>
    <row r="137" spans="1:13" x14ac:dyDescent="0.25">
      <c r="A137" s="136"/>
      <c r="B137" s="137"/>
      <c r="C137" s="138"/>
      <c r="D137" s="139"/>
      <c r="E137" s="139"/>
      <c r="F137" s="140" t="s">
        <v>2</v>
      </c>
      <c r="G137" s="141"/>
      <c r="H137" s="142"/>
      <c r="I137" s="142">
        <v>34900</v>
      </c>
      <c r="J137" s="142"/>
      <c r="K137" s="142"/>
      <c r="L137" s="143">
        <v>0</v>
      </c>
      <c r="M137" s="151">
        <f t="shared" si="41"/>
        <v>34900</v>
      </c>
    </row>
    <row r="138" spans="1:13" x14ac:dyDescent="0.25">
      <c r="A138" s="136"/>
      <c r="B138" s="137"/>
      <c r="C138" s="138"/>
      <c r="D138" s="139"/>
      <c r="E138" s="139"/>
      <c r="F138" s="140" t="s">
        <v>3</v>
      </c>
      <c r="G138" s="141"/>
      <c r="H138" s="142"/>
      <c r="I138" s="142"/>
      <c r="J138" s="142"/>
      <c r="K138" s="142"/>
      <c r="L138" s="143">
        <v>0</v>
      </c>
      <c r="M138" s="151">
        <f t="shared" si="41"/>
        <v>0</v>
      </c>
    </row>
    <row r="139" spans="1:13" x14ac:dyDescent="0.25">
      <c r="A139" s="160" t="s">
        <v>55</v>
      </c>
      <c r="B139" s="161"/>
      <c r="C139" s="162">
        <v>48043</v>
      </c>
      <c r="D139" s="163"/>
      <c r="E139" s="164" t="s">
        <v>56</v>
      </c>
      <c r="F139" s="164"/>
      <c r="G139" s="165">
        <f t="shared" ref="G139:L139" si="42">SUM(G140:G142)</f>
        <v>0</v>
      </c>
      <c r="H139" s="166">
        <f t="shared" si="42"/>
        <v>0</v>
      </c>
      <c r="I139" s="166">
        <f t="shared" si="42"/>
        <v>0</v>
      </c>
      <c r="J139" s="166">
        <f t="shared" si="42"/>
        <v>0</v>
      </c>
      <c r="K139" s="166">
        <f t="shared" si="42"/>
        <v>0</v>
      </c>
      <c r="L139" s="166">
        <f t="shared" si="42"/>
        <v>0</v>
      </c>
      <c r="M139" s="167">
        <f t="shared" si="41"/>
        <v>0</v>
      </c>
    </row>
    <row r="140" spans="1:13" x14ac:dyDescent="0.25">
      <c r="A140" s="136"/>
      <c r="B140" s="137"/>
      <c r="C140" s="138"/>
      <c r="D140" s="139"/>
      <c r="E140" s="139"/>
      <c r="F140" s="140" t="s">
        <v>1</v>
      </c>
      <c r="G140" s="141"/>
      <c r="H140" s="142"/>
      <c r="I140" s="142"/>
      <c r="J140" s="142"/>
      <c r="K140" s="142"/>
      <c r="L140" s="143"/>
      <c r="M140" s="151">
        <f t="shared" si="41"/>
        <v>0</v>
      </c>
    </row>
    <row r="141" spans="1:13" x14ac:dyDescent="0.25">
      <c r="A141" s="136"/>
      <c r="B141" s="137"/>
      <c r="C141" s="138"/>
      <c r="D141" s="139"/>
      <c r="E141" s="139"/>
      <c r="F141" s="140" t="s">
        <v>2</v>
      </c>
      <c r="G141" s="141"/>
      <c r="H141" s="142"/>
      <c r="I141" s="142"/>
      <c r="J141" s="142"/>
      <c r="K141" s="142"/>
      <c r="L141" s="143"/>
      <c r="M141" s="151">
        <f t="shared" si="41"/>
        <v>0</v>
      </c>
    </row>
    <row r="142" spans="1:13" x14ac:dyDescent="0.25">
      <c r="A142" s="136"/>
      <c r="B142" s="137"/>
      <c r="C142" s="138"/>
      <c r="D142" s="139"/>
      <c r="E142" s="139"/>
      <c r="F142" s="140" t="s">
        <v>3</v>
      </c>
      <c r="G142" s="141"/>
      <c r="H142" s="142"/>
      <c r="I142" s="142"/>
      <c r="J142" s="142"/>
      <c r="K142" s="142"/>
      <c r="L142" s="143"/>
      <c r="M142" s="151">
        <f t="shared" si="41"/>
        <v>0</v>
      </c>
    </row>
    <row r="143" spans="1:13" x14ac:dyDescent="0.25">
      <c r="A143" s="160" t="s">
        <v>57</v>
      </c>
      <c r="B143" s="161"/>
      <c r="C143" s="162">
        <v>48083</v>
      </c>
      <c r="D143" s="163"/>
      <c r="E143" s="164" t="s">
        <v>58</v>
      </c>
      <c r="F143" s="164"/>
      <c r="G143" s="165">
        <f t="shared" ref="G143:L143" si="43">SUM(G144:G146)</f>
        <v>0</v>
      </c>
      <c r="H143" s="166">
        <f t="shared" si="43"/>
        <v>0</v>
      </c>
      <c r="I143" s="166">
        <f t="shared" si="43"/>
        <v>0</v>
      </c>
      <c r="J143" s="166">
        <f t="shared" si="43"/>
        <v>0</v>
      </c>
      <c r="K143" s="166">
        <f t="shared" si="43"/>
        <v>0</v>
      </c>
      <c r="L143" s="166">
        <f t="shared" si="43"/>
        <v>0</v>
      </c>
      <c r="M143" s="167">
        <f t="shared" si="41"/>
        <v>0</v>
      </c>
    </row>
    <row r="144" spans="1:13" x14ac:dyDescent="0.25">
      <c r="A144" s="136"/>
      <c r="B144" s="137"/>
      <c r="C144" s="138"/>
      <c r="D144" s="139"/>
      <c r="E144" s="139"/>
      <c r="F144" s="140" t="s">
        <v>1</v>
      </c>
      <c r="G144" s="141"/>
      <c r="H144" s="142"/>
      <c r="I144" s="142"/>
      <c r="J144" s="142"/>
      <c r="K144" s="142"/>
      <c r="L144" s="143"/>
      <c r="M144" s="151">
        <f t="shared" si="41"/>
        <v>0</v>
      </c>
    </row>
    <row r="145" spans="1:13" x14ac:dyDescent="0.25">
      <c r="A145" s="136"/>
      <c r="B145" s="137"/>
      <c r="C145" s="138"/>
      <c r="D145" s="139"/>
      <c r="E145" s="139"/>
      <c r="F145" s="140" t="s">
        <v>2</v>
      </c>
      <c r="G145" s="141"/>
      <c r="H145" s="142"/>
      <c r="I145" s="142"/>
      <c r="J145" s="142"/>
      <c r="K145" s="142"/>
      <c r="L145" s="143"/>
      <c r="M145" s="151">
        <f t="shared" si="41"/>
        <v>0</v>
      </c>
    </row>
    <row r="146" spans="1:13" x14ac:dyDescent="0.25">
      <c r="A146" s="136"/>
      <c r="B146" s="137"/>
      <c r="C146" s="138"/>
      <c r="D146" s="139"/>
      <c r="E146" s="139"/>
      <c r="F146" s="140" t="s">
        <v>3</v>
      </c>
      <c r="G146" s="141"/>
      <c r="H146" s="142"/>
      <c r="I146" s="142"/>
      <c r="J146" s="142"/>
      <c r="K146" s="142"/>
      <c r="L146" s="143"/>
      <c r="M146" s="151">
        <f t="shared" si="41"/>
        <v>0</v>
      </c>
    </row>
    <row r="147" spans="1:13" x14ac:dyDescent="0.25">
      <c r="A147" s="152">
        <v>1.1100000000000001</v>
      </c>
      <c r="B147" s="153"/>
      <c r="C147" s="168">
        <v>650</v>
      </c>
      <c r="D147" s="169" t="s">
        <v>103</v>
      </c>
      <c r="E147" s="169"/>
      <c r="F147" s="169"/>
      <c r="G147" s="157">
        <f t="shared" ref="G147:M150" si="44">G151+G155+G159</f>
        <v>10</v>
      </c>
      <c r="H147" s="158">
        <f t="shared" si="44"/>
        <v>55454</v>
      </c>
      <c r="I147" s="158">
        <f t="shared" si="44"/>
        <v>1340</v>
      </c>
      <c r="J147" s="158">
        <f t="shared" si="44"/>
        <v>0</v>
      </c>
      <c r="K147" s="158">
        <f t="shared" si="44"/>
        <v>0</v>
      </c>
      <c r="L147" s="158">
        <f t="shared" si="44"/>
        <v>0</v>
      </c>
      <c r="M147" s="158">
        <f t="shared" si="44"/>
        <v>56794</v>
      </c>
    </row>
    <row r="148" spans="1:13" x14ac:dyDescent="0.25">
      <c r="A148" s="136"/>
      <c r="B148" s="137"/>
      <c r="C148" s="138"/>
      <c r="D148" s="139"/>
      <c r="E148" s="139"/>
      <c r="F148" s="140" t="s">
        <v>1</v>
      </c>
      <c r="G148" s="141">
        <f t="shared" si="44"/>
        <v>10</v>
      </c>
      <c r="H148" s="143">
        <v>55454</v>
      </c>
      <c r="I148" s="142">
        <f t="shared" si="44"/>
        <v>1340</v>
      </c>
      <c r="J148" s="142">
        <f t="shared" si="44"/>
        <v>0</v>
      </c>
      <c r="K148" s="142">
        <f t="shared" si="44"/>
        <v>0</v>
      </c>
      <c r="L148" s="143">
        <f t="shared" si="44"/>
        <v>0</v>
      </c>
      <c r="M148" s="151">
        <f t="shared" si="44"/>
        <v>56794</v>
      </c>
    </row>
    <row r="149" spans="1:13" x14ac:dyDescent="0.25">
      <c r="A149" s="136"/>
      <c r="B149" s="137"/>
      <c r="C149" s="138"/>
      <c r="D149" s="139"/>
      <c r="E149" s="139"/>
      <c r="F149" s="140" t="s">
        <v>2</v>
      </c>
      <c r="G149" s="141"/>
      <c r="H149" s="143">
        <f t="shared" si="44"/>
        <v>0</v>
      </c>
      <c r="I149" s="142">
        <f t="shared" si="44"/>
        <v>0</v>
      </c>
      <c r="J149" s="142">
        <f t="shared" si="44"/>
        <v>0</v>
      </c>
      <c r="K149" s="142">
        <f t="shared" si="44"/>
        <v>0</v>
      </c>
      <c r="L149" s="143">
        <f t="shared" si="44"/>
        <v>0</v>
      </c>
      <c r="M149" s="151">
        <f t="shared" si="44"/>
        <v>0</v>
      </c>
    </row>
    <row r="150" spans="1:13" x14ac:dyDescent="0.25">
      <c r="A150" s="136"/>
      <c r="B150" s="137"/>
      <c r="C150" s="138"/>
      <c r="D150" s="139"/>
      <c r="E150" s="139"/>
      <c r="F150" s="140" t="s">
        <v>3</v>
      </c>
      <c r="G150" s="141"/>
      <c r="H150" s="143">
        <f t="shared" si="44"/>
        <v>0</v>
      </c>
      <c r="I150" s="142">
        <f t="shared" si="44"/>
        <v>0</v>
      </c>
      <c r="J150" s="142">
        <f t="shared" si="44"/>
        <v>0</v>
      </c>
      <c r="K150" s="142">
        <f t="shared" si="44"/>
        <v>0</v>
      </c>
      <c r="L150" s="143">
        <f t="shared" si="44"/>
        <v>0</v>
      </c>
      <c r="M150" s="151">
        <f t="shared" si="44"/>
        <v>0</v>
      </c>
    </row>
    <row r="151" spans="1:13" x14ac:dyDescent="0.25">
      <c r="A151" s="160" t="s">
        <v>59</v>
      </c>
      <c r="B151" s="161"/>
      <c r="C151" s="162">
        <v>65015</v>
      </c>
      <c r="D151" s="163"/>
      <c r="E151" s="164" t="s">
        <v>60</v>
      </c>
      <c r="F151" s="164"/>
      <c r="G151" s="165">
        <f t="shared" ref="G151:M151" si="45">SUM(G152:G154)</f>
        <v>10</v>
      </c>
      <c r="H151" s="165">
        <f t="shared" si="45"/>
        <v>55454</v>
      </c>
      <c r="I151" s="165">
        <f t="shared" si="45"/>
        <v>1340</v>
      </c>
      <c r="J151" s="165">
        <f t="shared" si="45"/>
        <v>0</v>
      </c>
      <c r="K151" s="165">
        <f t="shared" si="45"/>
        <v>0</v>
      </c>
      <c r="L151" s="165">
        <f t="shared" si="45"/>
        <v>0</v>
      </c>
      <c r="M151" s="165">
        <f t="shared" si="45"/>
        <v>56794</v>
      </c>
    </row>
    <row r="152" spans="1:13" x14ac:dyDescent="0.25">
      <c r="A152" s="136"/>
      <c r="B152" s="137"/>
      <c r="C152" s="138"/>
      <c r="D152" s="139"/>
      <c r="E152" s="139"/>
      <c r="F152" s="140" t="s">
        <v>1</v>
      </c>
      <c r="G152" s="141">
        <v>10</v>
      </c>
      <c r="H152" s="143">
        <v>55454</v>
      </c>
      <c r="I152" s="142">
        <v>1340</v>
      </c>
      <c r="J152" s="142"/>
      <c r="K152" s="142"/>
      <c r="L152" s="143"/>
      <c r="M152" s="151">
        <f t="shared" ref="M152:M162" si="46">SUM(H152:L152)</f>
        <v>56794</v>
      </c>
    </row>
    <row r="153" spans="1:13" x14ac:dyDescent="0.25">
      <c r="A153" s="136"/>
      <c r="B153" s="137"/>
      <c r="C153" s="138"/>
      <c r="D153" s="139"/>
      <c r="E153" s="139"/>
      <c r="F153" s="140" t="s">
        <v>2</v>
      </c>
      <c r="G153" s="141"/>
      <c r="H153" s="142"/>
      <c r="I153" s="142"/>
      <c r="J153" s="142"/>
      <c r="K153" s="142"/>
      <c r="L153" s="143">
        <v>0</v>
      </c>
      <c r="M153" s="151">
        <f t="shared" si="46"/>
        <v>0</v>
      </c>
    </row>
    <row r="154" spans="1:13" x14ac:dyDescent="0.25">
      <c r="A154" s="136"/>
      <c r="B154" s="137"/>
      <c r="C154" s="138"/>
      <c r="D154" s="139"/>
      <c r="E154" s="139"/>
      <c r="F154" s="140" t="s">
        <v>3</v>
      </c>
      <c r="G154" s="141"/>
      <c r="H154" s="142"/>
      <c r="I154" s="142"/>
      <c r="J154" s="142"/>
      <c r="K154" s="142"/>
      <c r="L154" s="143">
        <v>0</v>
      </c>
      <c r="M154" s="151">
        <f t="shared" si="46"/>
        <v>0</v>
      </c>
    </row>
    <row r="155" spans="1:13" x14ac:dyDescent="0.25">
      <c r="A155" s="160" t="s">
        <v>61</v>
      </c>
      <c r="B155" s="161"/>
      <c r="C155" s="162">
        <v>65215</v>
      </c>
      <c r="D155" s="163"/>
      <c r="E155" s="164" t="s">
        <v>62</v>
      </c>
      <c r="F155" s="164"/>
      <c r="G155" s="165">
        <f t="shared" ref="G155:L155" si="47">SUM(G156:G158)</f>
        <v>0</v>
      </c>
      <c r="H155" s="166">
        <f t="shared" si="47"/>
        <v>0</v>
      </c>
      <c r="I155" s="166">
        <f t="shared" si="47"/>
        <v>0</v>
      </c>
      <c r="J155" s="166">
        <f t="shared" si="47"/>
        <v>0</v>
      </c>
      <c r="K155" s="166">
        <f t="shared" si="47"/>
        <v>0</v>
      </c>
      <c r="L155" s="166">
        <f t="shared" si="47"/>
        <v>0</v>
      </c>
      <c r="M155" s="167">
        <f t="shared" si="46"/>
        <v>0</v>
      </c>
    </row>
    <row r="156" spans="1:13" x14ac:dyDescent="0.25">
      <c r="A156" s="136"/>
      <c r="B156" s="137"/>
      <c r="C156" s="138"/>
      <c r="D156" s="139"/>
      <c r="E156" s="139"/>
      <c r="F156" s="140" t="s">
        <v>1</v>
      </c>
      <c r="G156" s="141"/>
      <c r="H156" s="142"/>
      <c r="I156" s="142"/>
      <c r="J156" s="142"/>
      <c r="K156" s="142"/>
      <c r="L156" s="143"/>
      <c r="M156" s="151">
        <f t="shared" si="46"/>
        <v>0</v>
      </c>
    </row>
    <row r="157" spans="1:13" x14ac:dyDescent="0.25">
      <c r="A157" s="136"/>
      <c r="B157" s="137"/>
      <c r="C157" s="138"/>
      <c r="D157" s="139"/>
      <c r="E157" s="139"/>
      <c r="F157" s="140" t="s">
        <v>2</v>
      </c>
      <c r="G157" s="141"/>
      <c r="H157" s="142"/>
      <c r="I157" s="142"/>
      <c r="J157" s="142"/>
      <c r="K157" s="142"/>
      <c r="L157" s="143"/>
      <c r="M157" s="151">
        <f t="shared" si="46"/>
        <v>0</v>
      </c>
    </row>
    <row r="158" spans="1:13" x14ac:dyDescent="0.25">
      <c r="A158" s="136"/>
      <c r="B158" s="137"/>
      <c r="C158" s="138"/>
      <c r="D158" s="139"/>
      <c r="E158" s="139"/>
      <c r="F158" s="140" t="s">
        <v>3</v>
      </c>
      <c r="G158" s="141"/>
      <c r="H158" s="142"/>
      <c r="I158" s="142"/>
      <c r="J158" s="142"/>
      <c r="K158" s="142"/>
      <c r="L158" s="143"/>
      <c r="M158" s="151">
        <f t="shared" si="46"/>
        <v>0</v>
      </c>
    </row>
    <row r="159" spans="1:13" x14ac:dyDescent="0.25">
      <c r="A159" s="160" t="s">
        <v>63</v>
      </c>
      <c r="B159" s="161"/>
      <c r="C159" s="162">
        <v>65415</v>
      </c>
      <c r="D159" s="163"/>
      <c r="E159" s="164" t="s">
        <v>13</v>
      </c>
      <c r="F159" s="164"/>
      <c r="G159" s="165">
        <f t="shared" ref="G159:L159" si="48">SUM(G160:G162)</f>
        <v>0</v>
      </c>
      <c r="H159" s="166">
        <f t="shared" si="48"/>
        <v>0</v>
      </c>
      <c r="I159" s="166">
        <f t="shared" si="48"/>
        <v>0</v>
      </c>
      <c r="J159" s="166">
        <f t="shared" si="48"/>
        <v>0</v>
      </c>
      <c r="K159" s="166">
        <f t="shared" si="48"/>
        <v>0</v>
      </c>
      <c r="L159" s="166">
        <f t="shared" si="48"/>
        <v>0</v>
      </c>
      <c r="M159" s="167">
        <f t="shared" si="46"/>
        <v>0</v>
      </c>
    </row>
    <row r="160" spans="1:13" x14ac:dyDescent="0.25">
      <c r="A160" s="136"/>
      <c r="B160" s="137"/>
      <c r="C160" s="138"/>
      <c r="D160" s="139"/>
      <c r="E160" s="139"/>
      <c r="F160" s="140" t="s">
        <v>1</v>
      </c>
      <c r="G160" s="141"/>
      <c r="H160" s="142"/>
      <c r="I160" s="142"/>
      <c r="J160" s="142"/>
      <c r="K160" s="142"/>
      <c r="L160" s="143"/>
      <c r="M160" s="151">
        <f t="shared" si="46"/>
        <v>0</v>
      </c>
    </row>
    <row r="161" spans="1:13" x14ac:dyDescent="0.25">
      <c r="A161" s="136"/>
      <c r="B161" s="137"/>
      <c r="C161" s="138"/>
      <c r="D161" s="139"/>
      <c r="E161" s="139"/>
      <c r="F161" s="140" t="s">
        <v>2</v>
      </c>
      <c r="G161" s="141"/>
      <c r="H161" s="142"/>
      <c r="I161" s="142"/>
      <c r="J161" s="142"/>
      <c r="K161" s="142"/>
      <c r="L161" s="143"/>
      <c r="M161" s="151">
        <f t="shared" si="46"/>
        <v>0</v>
      </c>
    </row>
    <row r="162" spans="1:13" x14ac:dyDescent="0.25">
      <c r="A162" s="136"/>
      <c r="B162" s="137"/>
      <c r="C162" s="138"/>
      <c r="D162" s="139"/>
      <c r="E162" s="139"/>
      <c r="F162" s="140" t="s">
        <v>3</v>
      </c>
      <c r="G162" s="141"/>
      <c r="H162" s="142"/>
      <c r="I162" s="142"/>
      <c r="J162" s="142"/>
      <c r="K162" s="142"/>
      <c r="L162" s="143"/>
      <c r="M162" s="151">
        <f t="shared" si="46"/>
        <v>0</v>
      </c>
    </row>
    <row r="163" spans="1:13" x14ac:dyDescent="0.25">
      <c r="A163" s="152">
        <v>1.1399999999999999</v>
      </c>
      <c r="B163" s="153"/>
      <c r="C163" s="168">
        <v>660</v>
      </c>
      <c r="D163" s="169" t="s">
        <v>104</v>
      </c>
      <c r="E163" s="169"/>
      <c r="F163" s="169"/>
      <c r="G163" s="157">
        <f t="shared" ref="G163:M166" si="49">G167+G171</f>
        <v>6</v>
      </c>
      <c r="H163" s="158">
        <f t="shared" si="49"/>
        <v>35254</v>
      </c>
      <c r="I163" s="158">
        <f t="shared" si="49"/>
        <v>9000</v>
      </c>
      <c r="J163" s="158">
        <f t="shared" si="49"/>
        <v>0</v>
      </c>
      <c r="K163" s="158">
        <f t="shared" si="49"/>
        <v>0</v>
      </c>
      <c r="L163" s="158">
        <f t="shared" si="49"/>
        <v>245000</v>
      </c>
      <c r="M163" s="158">
        <f t="shared" si="49"/>
        <v>289254</v>
      </c>
    </row>
    <row r="164" spans="1:13" x14ac:dyDescent="0.25">
      <c r="A164" s="136"/>
      <c r="B164" s="137"/>
      <c r="C164" s="138"/>
      <c r="D164" s="139"/>
      <c r="E164" s="139"/>
      <c r="F164" s="140" t="s">
        <v>1</v>
      </c>
      <c r="G164" s="141">
        <f t="shared" si="49"/>
        <v>6</v>
      </c>
      <c r="H164" s="143">
        <f t="shared" si="49"/>
        <v>35254</v>
      </c>
      <c r="I164" s="142">
        <f t="shared" si="49"/>
        <v>9000</v>
      </c>
      <c r="J164" s="142">
        <f>J168+J172</f>
        <v>0</v>
      </c>
      <c r="K164" s="142">
        <f>K168+K172</f>
        <v>0</v>
      </c>
      <c r="L164" s="142">
        <f>L168+L172</f>
        <v>135000</v>
      </c>
      <c r="M164" s="142">
        <f>M168+M172</f>
        <v>179254</v>
      </c>
    </row>
    <row r="165" spans="1:13" x14ac:dyDescent="0.25">
      <c r="A165" s="136"/>
      <c r="B165" s="137"/>
      <c r="C165" s="138"/>
      <c r="D165" s="139"/>
      <c r="E165" s="139"/>
      <c r="F165" s="140" t="s">
        <v>2</v>
      </c>
      <c r="G165" s="141"/>
      <c r="H165" s="142">
        <f t="shared" si="49"/>
        <v>0</v>
      </c>
      <c r="I165" s="142">
        <f t="shared" si="49"/>
        <v>0</v>
      </c>
      <c r="J165" s="142">
        <f t="shared" si="49"/>
        <v>0</v>
      </c>
      <c r="K165" s="142">
        <f t="shared" si="49"/>
        <v>0</v>
      </c>
      <c r="L165" s="143">
        <f>L169</f>
        <v>110000</v>
      </c>
      <c r="M165" s="151">
        <f t="shared" si="49"/>
        <v>110000</v>
      </c>
    </row>
    <row r="166" spans="1:13" x14ac:dyDescent="0.25">
      <c r="A166" s="136"/>
      <c r="B166" s="137"/>
      <c r="C166" s="138"/>
      <c r="D166" s="139"/>
      <c r="E166" s="139"/>
      <c r="F166" s="140" t="s">
        <v>3</v>
      </c>
      <c r="G166" s="141"/>
      <c r="H166" s="142">
        <f t="shared" si="49"/>
        <v>0</v>
      </c>
      <c r="I166" s="142">
        <f t="shared" si="49"/>
        <v>0</v>
      </c>
      <c r="J166" s="142">
        <f t="shared" si="49"/>
        <v>0</v>
      </c>
      <c r="K166" s="142">
        <f t="shared" si="49"/>
        <v>0</v>
      </c>
      <c r="L166" s="143">
        <f t="shared" si="49"/>
        <v>0</v>
      </c>
      <c r="M166" s="151">
        <f t="shared" si="49"/>
        <v>0</v>
      </c>
    </row>
    <row r="167" spans="1:13" x14ac:dyDescent="0.25">
      <c r="A167" s="160" t="s">
        <v>64</v>
      </c>
      <c r="B167" s="161"/>
      <c r="C167" s="162">
        <v>66320</v>
      </c>
      <c r="D167" s="163"/>
      <c r="E167" s="164" t="s">
        <v>65</v>
      </c>
      <c r="F167" s="164"/>
      <c r="G167" s="165">
        <f t="shared" ref="G167:L167" si="50">SUM(G168:G170)</f>
        <v>6</v>
      </c>
      <c r="H167" s="166">
        <f t="shared" si="50"/>
        <v>35254</v>
      </c>
      <c r="I167" s="166">
        <f t="shared" si="50"/>
        <v>9000</v>
      </c>
      <c r="J167" s="166">
        <f t="shared" si="50"/>
        <v>0</v>
      </c>
      <c r="K167" s="166">
        <f t="shared" si="50"/>
        <v>0</v>
      </c>
      <c r="L167" s="166">
        <f t="shared" si="50"/>
        <v>245000</v>
      </c>
      <c r="M167" s="167">
        <f t="shared" ref="M167:M174" si="51">SUM(H167:L167)</f>
        <v>289254</v>
      </c>
    </row>
    <row r="168" spans="1:13" x14ac:dyDescent="0.25">
      <c r="A168" s="136"/>
      <c r="B168" s="137"/>
      <c r="C168" s="138"/>
      <c r="D168" s="139"/>
      <c r="E168" s="139"/>
      <c r="F168" s="140" t="s">
        <v>1</v>
      </c>
      <c r="G168" s="141">
        <v>6</v>
      </c>
      <c r="H168" s="143">
        <v>35254</v>
      </c>
      <c r="I168" s="142">
        <v>9000</v>
      </c>
      <c r="J168" s="142"/>
      <c r="K168" s="142"/>
      <c r="L168" s="143">
        <v>135000</v>
      </c>
      <c r="M168" s="151">
        <f>SUM(H168:L168)</f>
        <v>179254</v>
      </c>
    </row>
    <row r="169" spans="1:13" x14ac:dyDescent="0.25">
      <c r="A169" s="136"/>
      <c r="B169" s="137"/>
      <c r="C169" s="138"/>
      <c r="D169" s="139"/>
      <c r="E169" s="139"/>
      <c r="F169" s="140" t="s">
        <v>2</v>
      </c>
      <c r="G169" s="141"/>
      <c r="H169" s="142"/>
      <c r="I169" s="142"/>
      <c r="J169" s="142"/>
      <c r="K169" s="142"/>
      <c r="L169" s="143">
        <v>110000</v>
      </c>
      <c r="M169" s="151">
        <f>SUM(H169:L169)</f>
        <v>110000</v>
      </c>
    </row>
    <row r="170" spans="1:13" x14ac:dyDescent="0.25">
      <c r="A170" s="136"/>
      <c r="B170" s="137"/>
      <c r="C170" s="138"/>
      <c r="D170" s="139"/>
      <c r="E170" s="139"/>
      <c r="F170" s="140" t="s">
        <v>3</v>
      </c>
      <c r="G170" s="141"/>
      <c r="H170" s="142"/>
      <c r="I170" s="142"/>
      <c r="J170" s="142"/>
      <c r="K170" s="142"/>
      <c r="L170" s="143">
        <v>0</v>
      </c>
      <c r="M170" s="151">
        <f t="shared" si="51"/>
        <v>0</v>
      </c>
    </row>
    <row r="171" spans="1:13" x14ac:dyDescent="0.25">
      <c r="A171" s="160" t="s">
        <v>66</v>
      </c>
      <c r="B171" s="161"/>
      <c r="C171" s="162">
        <v>66520</v>
      </c>
      <c r="D171" s="163"/>
      <c r="E171" s="164" t="s">
        <v>67</v>
      </c>
      <c r="F171" s="164"/>
      <c r="G171" s="165">
        <f t="shared" ref="G171:L171" si="52">SUM(G172:G174)</f>
        <v>0</v>
      </c>
      <c r="H171" s="166">
        <f t="shared" si="52"/>
        <v>0</v>
      </c>
      <c r="I171" s="166">
        <f t="shared" si="52"/>
        <v>0</v>
      </c>
      <c r="J171" s="166">
        <f t="shared" si="52"/>
        <v>0</v>
      </c>
      <c r="K171" s="166">
        <f t="shared" si="52"/>
        <v>0</v>
      </c>
      <c r="L171" s="166">
        <f t="shared" si="52"/>
        <v>0</v>
      </c>
      <c r="M171" s="167">
        <f t="shared" si="51"/>
        <v>0</v>
      </c>
    </row>
    <row r="172" spans="1:13" x14ac:dyDescent="0.25">
      <c r="A172" s="136"/>
      <c r="B172" s="137"/>
      <c r="C172" s="138"/>
      <c r="D172" s="139"/>
      <c r="E172" s="139"/>
      <c r="F172" s="140" t="s">
        <v>1</v>
      </c>
      <c r="G172" s="141"/>
      <c r="H172" s="142"/>
      <c r="I172" s="142"/>
      <c r="J172" s="142"/>
      <c r="K172" s="142"/>
      <c r="L172" s="143"/>
      <c r="M172" s="151">
        <f t="shared" si="51"/>
        <v>0</v>
      </c>
    </row>
    <row r="173" spans="1:13" x14ac:dyDescent="0.25">
      <c r="A173" s="136"/>
      <c r="B173" s="137"/>
      <c r="C173" s="138"/>
      <c r="D173" s="139"/>
      <c r="E173" s="139"/>
      <c r="F173" s="140" t="s">
        <v>2</v>
      </c>
      <c r="G173" s="141"/>
      <c r="H173" s="142"/>
      <c r="I173" s="142"/>
      <c r="J173" s="142"/>
      <c r="K173" s="142"/>
      <c r="L173" s="143"/>
      <c r="M173" s="151">
        <f t="shared" si="51"/>
        <v>0</v>
      </c>
    </row>
    <row r="174" spans="1:13" x14ac:dyDescent="0.25">
      <c r="A174" s="136"/>
      <c r="B174" s="137"/>
      <c r="C174" s="138"/>
      <c r="D174" s="139"/>
      <c r="E174" s="139"/>
      <c r="F174" s="140" t="s">
        <v>3</v>
      </c>
      <c r="G174" s="141"/>
      <c r="H174" s="142"/>
      <c r="I174" s="142"/>
      <c r="J174" s="142"/>
      <c r="K174" s="142"/>
      <c r="L174" s="143"/>
      <c r="M174" s="151">
        <f t="shared" si="51"/>
        <v>0</v>
      </c>
    </row>
    <row r="175" spans="1:13" x14ac:dyDescent="0.25">
      <c r="A175" s="152">
        <v>1.1499999999999999</v>
      </c>
      <c r="B175" s="153"/>
      <c r="C175" s="168">
        <v>730</v>
      </c>
      <c r="D175" s="169" t="s">
        <v>86</v>
      </c>
      <c r="E175" s="169"/>
      <c r="F175" s="169"/>
      <c r="G175" s="157">
        <f>G176</f>
        <v>243</v>
      </c>
      <c r="H175" s="158">
        <f t="shared" ref="H175:M175" si="53">H179+H183+H187</f>
        <v>1558278</v>
      </c>
      <c r="I175" s="158">
        <f t="shared" si="53"/>
        <v>160900</v>
      </c>
      <c r="J175" s="158">
        <f t="shared" si="53"/>
        <v>34000</v>
      </c>
      <c r="K175" s="158">
        <f t="shared" si="53"/>
        <v>0</v>
      </c>
      <c r="L175" s="158">
        <f t="shared" si="53"/>
        <v>64642</v>
      </c>
      <c r="M175" s="158">
        <f t="shared" si="53"/>
        <v>1817820</v>
      </c>
    </row>
    <row r="176" spans="1:13" x14ac:dyDescent="0.25">
      <c r="A176" s="136"/>
      <c r="B176" s="137"/>
      <c r="C176" s="138"/>
      <c r="D176" s="139"/>
      <c r="E176" s="139"/>
      <c r="F176" s="140" t="s">
        <v>1</v>
      </c>
      <c r="G176" s="141">
        <f t="shared" ref="G176:M176" si="54">G180+G184</f>
        <v>243</v>
      </c>
      <c r="H176" s="142">
        <f t="shared" si="54"/>
        <v>1538278</v>
      </c>
      <c r="I176" s="142">
        <f>I180+I184</f>
        <v>150900</v>
      </c>
      <c r="J176" s="142">
        <f t="shared" si="54"/>
        <v>24000</v>
      </c>
      <c r="K176" s="142">
        <f t="shared" si="54"/>
        <v>0</v>
      </c>
      <c r="L176" s="142">
        <f t="shared" si="54"/>
        <v>49642</v>
      </c>
      <c r="M176" s="142">
        <f t="shared" si="54"/>
        <v>1762820</v>
      </c>
    </row>
    <row r="177" spans="1:13" x14ac:dyDescent="0.25">
      <c r="A177" s="136"/>
      <c r="B177" s="137"/>
      <c r="C177" s="138"/>
      <c r="D177" s="139"/>
      <c r="E177" s="139"/>
      <c r="F177" s="140" t="s">
        <v>2</v>
      </c>
      <c r="G177" s="141"/>
      <c r="H177" s="142">
        <f t="shared" ref="H177:J178" si="55">H181+H185+H189+H193</f>
        <v>20000</v>
      </c>
      <c r="I177" s="142">
        <f>I181+I185+I189+I193</f>
        <v>10000</v>
      </c>
      <c r="J177" s="142">
        <f t="shared" si="55"/>
        <v>10000</v>
      </c>
      <c r="K177" s="142">
        <f>K181+K185</f>
        <v>0</v>
      </c>
      <c r="L177" s="142">
        <f>L181+L185+L189+L193</f>
        <v>15000</v>
      </c>
      <c r="M177" s="142">
        <f>M181+M185</f>
        <v>55000</v>
      </c>
    </row>
    <row r="178" spans="1:13" x14ac:dyDescent="0.25">
      <c r="A178" s="136"/>
      <c r="B178" s="137"/>
      <c r="C178" s="138"/>
      <c r="D178" s="139"/>
      <c r="E178" s="139"/>
      <c r="F178" s="140" t="s">
        <v>3</v>
      </c>
      <c r="G178" s="141"/>
      <c r="H178" s="142">
        <f t="shared" si="55"/>
        <v>0</v>
      </c>
      <c r="I178" s="142">
        <f t="shared" si="55"/>
        <v>0</v>
      </c>
      <c r="J178" s="142">
        <f t="shared" si="55"/>
        <v>0</v>
      </c>
      <c r="K178" s="142">
        <f>K182+K186+K190+K194</f>
        <v>0</v>
      </c>
      <c r="L178" s="143">
        <f>L182+L186+L190+L194</f>
        <v>0</v>
      </c>
      <c r="M178" s="151">
        <f>M182+M186+M190+M194</f>
        <v>0</v>
      </c>
    </row>
    <row r="179" spans="1:13" x14ac:dyDescent="0.25">
      <c r="A179" s="160" t="s">
        <v>68</v>
      </c>
      <c r="B179" s="161"/>
      <c r="C179" s="162">
        <v>73012</v>
      </c>
      <c r="D179" s="163"/>
      <c r="E179" s="196" t="s">
        <v>92</v>
      </c>
      <c r="F179" s="196"/>
      <c r="G179" s="165">
        <f t="shared" ref="G179:M179" si="56">SUM(G180:G182)</f>
        <v>7</v>
      </c>
      <c r="H179" s="166">
        <f t="shared" si="56"/>
        <v>38278</v>
      </c>
      <c r="I179" s="166">
        <f t="shared" si="56"/>
        <v>900</v>
      </c>
      <c r="J179" s="166">
        <f t="shared" si="56"/>
        <v>0</v>
      </c>
      <c r="K179" s="166">
        <f t="shared" si="56"/>
        <v>0</v>
      </c>
      <c r="L179" s="166">
        <f t="shared" si="56"/>
        <v>0</v>
      </c>
      <c r="M179" s="166">
        <f t="shared" si="56"/>
        <v>39178</v>
      </c>
    </row>
    <row r="180" spans="1:13" x14ac:dyDescent="0.25">
      <c r="A180" s="136"/>
      <c r="B180" s="137"/>
      <c r="C180" s="138"/>
      <c r="D180" s="139"/>
      <c r="E180" s="139"/>
      <c r="F180" s="140" t="s">
        <v>1</v>
      </c>
      <c r="G180" s="141">
        <v>7</v>
      </c>
      <c r="H180" s="143">
        <v>38278</v>
      </c>
      <c r="I180" s="142">
        <v>900</v>
      </c>
      <c r="J180" s="142"/>
      <c r="K180" s="142"/>
      <c r="L180" s="143"/>
      <c r="M180" s="151">
        <f t="shared" ref="M180:M194" si="57">SUM(H180:L180)</f>
        <v>39178</v>
      </c>
    </row>
    <row r="181" spans="1:13" x14ac:dyDescent="0.25">
      <c r="A181" s="136"/>
      <c r="B181" s="137"/>
      <c r="C181" s="138"/>
      <c r="D181" s="139"/>
      <c r="E181" s="139"/>
      <c r="F181" s="140" t="s">
        <v>2</v>
      </c>
      <c r="G181" s="141"/>
      <c r="H181" s="142"/>
      <c r="I181" s="142"/>
      <c r="J181" s="142"/>
      <c r="K181" s="142"/>
      <c r="L181" s="143"/>
      <c r="M181" s="151">
        <f t="shared" si="57"/>
        <v>0</v>
      </c>
    </row>
    <row r="182" spans="1:13" x14ac:dyDescent="0.25">
      <c r="A182" s="136"/>
      <c r="B182" s="137"/>
      <c r="C182" s="138"/>
      <c r="D182" s="139"/>
      <c r="E182" s="139"/>
      <c r="F182" s="140" t="s">
        <v>3</v>
      </c>
      <c r="G182" s="141"/>
      <c r="H182" s="142"/>
      <c r="I182" s="142"/>
      <c r="J182" s="142"/>
      <c r="K182" s="142"/>
      <c r="L182" s="143">
        <v>0</v>
      </c>
      <c r="M182" s="151">
        <f t="shared" si="57"/>
        <v>0</v>
      </c>
    </row>
    <row r="183" spans="1:13" ht="31.5" customHeight="1" x14ac:dyDescent="0.25">
      <c r="A183" s="160" t="s">
        <v>69</v>
      </c>
      <c r="B183" s="161"/>
      <c r="C183" s="162">
        <v>73200</v>
      </c>
      <c r="D183" s="163"/>
      <c r="E183" s="197" t="s">
        <v>123</v>
      </c>
      <c r="F183" s="198"/>
      <c r="G183" s="165">
        <f t="shared" ref="G183:M183" si="58">SUM(G184:G186)</f>
        <v>236</v>
      </c>
      <c r="H183" s="166">
        <f t="shared" si="58"/>
        <v>1520000</v>
      </c>
      <c r="I183" s="166">
        <f t="shared" si="58"/>
        <v>160000</v>
      </c>
      <c r="J183" s="166">
        <f t="shared" si="58"/>
        <v>34000</v>
      </c>
      <c r="K183" s="166">
        <f t="shared" si="58"/>
        <v>0</v>
      </c>
      <c r="L183" s="166">
        <f t="shared" si="58"/>
        <v>64642</v>
      </c>
      <c r="M183" s="166">
        <f t="shared" si="58"/>
        <v>1778642</v>
      </c>
    </row>
    <row r="184" spans="1:13" x14ac:dyDescent="0.25">
      <c r="A184" s="199"/>
      <c r="B184" s="200"/>
      <c r="C184" s="201"/>
      <c r="D184" s="202"/>
      <c r="E184" s="202"/>
      <c r="F184" s="203" t="s">
        <v>1</v>
      </c>
      <c r="G184" s="204">
        <v>236</v>
      </c>
      <c r="H184" s="143">
        <v>1500000</v>
      </c>
      <c r="I184" s="143">
        <v>150000</v>
      </c>
      <c r="J184" s="143">
        <v>24000</v>
      </c>
      <c r="K184" s="143"/>
      <c r="L184" s="143">
        <v>49642</v>
      </c>
      <c r="M184" s="205">
        <f t="shared" si="57"/>
        <v>1723642</v>
      </c>
    </row>
    <row r="185" spans="1:13" x14ac:dyDescent="0.25">
      <c r="A185" s="136"/>
      <c r="B185" s="137"/>
      <c r="C185" s="138"/>
      <c r="D185" s="139"/>
      <c r="E185" s="139"/>
      <c r="F185" s="140" t="s">
        <v>2</v>
      </c>
      <c r="G185" s="141"/>
      <c r="H185" s="142">
        <v>20000</v>
      </c>
      <c r="I185" s="143">
        <v>10000</v>
      </c>
      <c r="J185" s="142">
        <v>10000</v>
      </c>
      <c r="K185" s="142"/>
      <c r="L185" s="143">
        <v>15000</v>
      </c>
      <c r="M185" s="151">
        <f t="shared" si="57"/>
        <v>55000</v>
      </c>
    </row>
    <row r="186" spans="1:13" x14ac:dyDescent="0.25">
      <c r="A186" s="136"/>
      <c r="B186" s="137"/>
      <c r="C186" s="138"/>
      <c r="D186" s="139"/>
      <c r="E186" s="139"/>
      <c r="F186" s="140" t="s">
        <v>3</v>
      </c>
      <c r="G186" s="141"/>
      <c r="H186" s="142"/>
      <c r="I186" s="142"/>
      <c r="J186" s="142"/>
      <c r="K186" s="142"/>
      <c r="L186" s="143">
        <v>0</v>
      </c>
      <c r="M186" s="151">
        <f t="shared" si="57"/>
        <v>0</v>
      </c>
    </row>
    <row r="187" spans="1:13" ht="29.25" customHeight="1" x14ac:dyDescent="0.25">
      <c r="A187" s="160" t="s">
        <v>70</v>
      </c>
      <c r="B187" s="161"/>
      <c r="C187" s="162">
        <v>75403</v>
      </c>
      <c r="D187" s="163"/>
      <c r="E187" s="197" t="s">
        <v>90</v>
      </c>
      <c r="F187" s="198"/>
      <c r="G187" s="165">
        <f t="shared" ref="G187:L187" si="59">SUM(G188:G190)</f>
        <v>0</v>
      </c>
      <c r="H187" s="166">
        <f t="shared" si="59"/>
        <v>0</v>
      </c>
      <c r="I187" s="166">
        <f t="shared" si="59"/>
        <v>0</v>
      </c>
      <c r="J187" s="166">
        <f t="shared" si="59"/>
        <v>0</v>
      </c>
      <c r="K187" s="166">
        <f t="shared" si="59"/>
        <v>0</v>
      </c>
      <c r="L187" s="166">
        <f t="shared" si="59"/>
        <v>0</v>
      </c>
      <c r="M187" s="167">
        <f t="shared" si="57"/>
        <v>0</v>
      </c>
    </row>
    <row r="188" spans="1:13" x14ac:dyDescent="0.25">
      <c r="A188" s="136"/>
      <c r="B188" s="137"/>
      <c r="C188" s="138"/>
      <c r="D188" s="139"/>
      <c r="E188" s="139"/>
      <c r="F188" s="140" t="s">
        <v>1</v>
      </c>
      <c r="G188" s="141"/>
      <c r="H188" s="142"/>
      <c r="I188" s="142"/>
      <c r="J188" s="142"/>
      <c r="K188" s="142"/>
      <c r="L188" s="143"/>
      <c r="M188" s="151">
        <f t="shared" si="57"/>
        <v>0</v>
      </c>
    </row>
    <row r="189" spans="1:13" x14ac:dyDescent="0.25">
      <c r="A189" s="136"/>
      <c r="B189" s="137"/>
      <c r="C189" s="138"/>
      <c r="D189" s="139"/>
      <c r="E189" s="139"/>
      <c r="F189" s="140" t="s">
        <v>2</v>
      </c>
      <c r="G189" s="141"/>
      <c r="H189" s="142"/>
      <c r="I189" s="142"/>
      <c r="J189" s="142"/>
      <c r="K189" s="142"/>
      <c r="L189" s="143"/>
      <c r="M189" s="151">
        <f t="shared" si="57"/>
        <v>0</v>
      </c>
    </row>
    <row r="190" spans="1:13" x14ac:dyDescent="0.25">
      <c r="A190" s="136"/>
      <c r="B190" s="137"/>
      <c r="C190" s="138"/>
      <c r="D190" s="139"/>
      <c r="E190" s="139"/>
      <c r="F190" s="140" t="s">
        <v>3</v>
      </c>
      <c r="G190" s="141"/>
      <c r="H190" s="142"/>
      <c r="I190" s="142"/>
      <c r="J190" s="142"/>
      <c r="K190" s="142"/>
      <c r="L190" s="143"/>
      <c r="M190" s="151">
        <f t="shared" si="57"/>
        <v>0</v>
      </c>
    </row>
    <row r="191" spans="1:13" x14ac:dyDescent="0.25">
      <c r="A191" s="152" t="s">
        <v>71</v>
      </c>
      <c r="B191" s="153"/>
      <c r="C191" s="154">
        <v>750</v>
      </c>
      <c r="D191" s="206" t="s">
        <v>119</v>
      </c>
      <c r="E191" s="206"/>
      <c r="F191" s="206"/>
      <c r="G191" s="157">
        <f>SUM(G192:G194)</f>
        <v>13</v>
      </c>
      <c r="H191" s="158">
        <f t="shared" ref="H191:M191" si="60">H195</f>
        <v>70604</v>
      </c>
      <c r="I191" s="158">
        <f t="shared" si="60"/>
        <v>12400</v>
      </c>
      <c r="J191" s="158">
        <f t="shared" si="60"/>
        <v>3000</v>
      </c>
      <c r="K191" s="158">
        <f t="shared" si="60"/>
        <v>20000</v>
      </c>
      <c r="L191" s="158">
        <f t="shared" si="60"/>
        <v>0</v>
      </c>
      <c r="M191" s="158">
        <f t="shared" si="60"/>
        <v>106004</v>
      </c>
    </row>
    <row r="192" spans="1:13" x14ac:dyDescent="0.25">
      <c r="A192" s="136"/>
      <c r="B192" s="137"/>
      <c r="C192" s="138"/>
      <c r="D192" s="139"/>
      <c r="E192" s="139"/>
      <c r="F192" s="140" t="s">
        <v>1</v>
      </c>
      <c r="G192" s="141">
        <f t="shared" ref="G192:L192" si="61">G196</f>
        <v>13</v>
      </c>
      <c r="H192" s="143">
        <f t="shared" si="61"/>
        <v>70604</v>
      </c>
      <c r="I192" s="142">
        <f>I196</f>
        <v>12400</v>
      </c>
      <c r="J192" s="142">
        <f t="shared" si="61"/>
        <v>3000</v>
      </c>
      <c r="K192" s="142">
        <f t="shared" si="61"/>
        <v>0</v>
      </c>
      <c r="L192" s="142">
        <f t="shared" si="61"/>
        <v>0</v>
      </c>
      <c r="M192" s="151">
        <f t="shared" si="57"/>
        <v>86004</v>
      </c>
    </row>
    <row r="193" spans="1:13" x14ac:dyDescent="0.25">
      <c r="A193" s="136"/>
      <c r="B193" s="137"/>
      <c r="C193" s="138"/>
      <c r="D193" s="139"/>
      <c r="E193" s="139"/>
      <c r="F193" s="140" t="s">
        <v>2</v>
      </c>
      <c r="G193" s="141"/>
      <c r="H193" s="142"/>
      <c r="I193" s="142">
        <f>I197</f>
        <v>0</v>
      </c>
      <c r="J193" s="142">
        <f>J197</f>
        <v>0</v>
      </c>
      <c r="K193" s="142">
        <f>K197</f>
        <v>20000</v>
      </c>
      <c r="L193" s="142">
        <f>L197</f>
        <v>0</v>
      </c>
      <c r="M193" s="151">
        <f t="shared" si="57"/>
        <v>20000</v>
      </c>
    </row>
    <row r="194" spans="1:13" x14ac:dyDescent="0.25">
      <c r="A194" s="136"/>
      <c r="B194" s="137"/>
      <c r="C194" s="138"/>
      <c r="D194" s="139"/>
      <c r="E194" s="139"/>
      <c r="F194" s="140" t="s">
        <v>3</v>
      </c>
      <c r="G194" s="141"/>
      <c r="H194" s="142"/>
      <c r="I194" s="142"/>
      <c r="J194" s="142"/>
      <c r="K194" s="142"/>
      <c r="L194" s="143">
        <v>0</v>
      </c>
      <c r="M194" s="151">
        <f t="shared" si="57"/>
        <v>0</v>
      </c>
    </row>
    <row r="195" spans="1:13" x14ac:dyDescent="0.25">
      <c r="A195" s="160">
        <v>1.1599999999999999</v>
      </c>
      <c r="B195" s="161"/>
      <c r="C195" s="207">
        <v>75510</v>
      </c>
      <c r="D195" s="196" t="s">
        <v>120</v>
      </c>
      <c r="E195" s="196"/>
      <c r="F195" s="196"/>
      <c r="G195" s="165">
        <f t="shared" ref="G195:M195" si="62">SUM(G196:G198)</f>
        <v>13</v>
      </c>
      <c r="H195" s="166">
        <f t="shared" si="62"/>
        <v>70604</v>
      </c>
      <c r="I195" s="166">
        <f t="shared" si="62"/>
        <v>12400</v>
      </c>
      <c r="J195" s="166">
        <f t="shared" si="62"/>
        <v>3000</v>
      </c>
      <c r="K195" s="166">
        <f t="shared" si="62"/>
        <v>20000</v>
      </c>
      <c r="L195" s="166">
        <f t="shared" si="62"/>
        <v>0</v>
      </c>
      <c r="M195" s="166">
        <f t="shared" si="62"/>
        <v>106004</v>
      </c>
    </row>
    <row r="196" spans="1:13" x14ac:dyDescent="0.25">
      <c r="A196" s="136"/>
      <c r="B196" s="137"/>
      <c r="C196" s="138"/>
      <c r="D196" s="139"/>
      <c r="E196" s="139"/>
      <c r="F196" s="140" t="s">
        <v>1</v>
      </c>
      <c r="G196" s="141">
        <v>13</v>
      </c>
      <c r="H196" s="142">
        <v>70604</v>
      </c>
      <c r="I196" s="142">
        <v>12400</v>
      </c>
      <c r="J196" s="142">
        <v>3000</v>
      </c>
      <c r="K196" s="142"/>
      <c r="L196" s="143">
        <v>0</v>
      </c>
      <c r="M196" s="151">
        <f>SUM(H196:L196)</f>
        <v>86004</v>
      </c>
    </row>
    <row r="197" spans="1:13" x14ac:dyDescent="0.25">
      <c r="A197" s="136"/>
      <c r="B197" s="137"/>
      <c r="C197" s="138"/>
      <c r="D197" s="139"/>
      <c r="E197" s="139"/>
      <c r="F197" s="140" t="s">
        <v>2</v>
      </c>
      <c r="G197" s="141"/>
      <c r="H197" s="142"/>
      <c r="I197" s="142"/>
      <c r="J197" s="142"/>
      <c r="K197" s="142">
        <v>20000</v>
      </c>
      <c r="L197" s="143">
        <v>0</v>
      </c>
      <c r="M197" s="151">
        <f>SUM(H197:L197)</f>
        <v>20000</v>
      </c>
    </row>
    <row r="198" spans="1:13" ht="13.5" customHeight="1" x14ac:dyDescent="0.25">
      <c r="A198" s="136"/>
      <c r="B198" s="137"/>
      <c r="C198" s="138"/>
      <c r="D198" s="139"/>
      <c r="E198" s="139"/>
      <c r="F198" s="140" t="s">
        <v>3</v>
      </c>
      <c r="G198" s="141"/>
      <c r="H198" s="142"/>
      <c r="I198" s="142"/>
      <c r="J198" s="142"/>
      <c r="K198" s="142"/>
      <c r="L198" s="143">
        <v>0</v>
      </c>
      <c r="M198" s="151">
        <f>SUM(H198:L198)</f>
        <v>0</v>
      </c>
    </row>
    <row r="199" spans="1:13" x14ac:dyDescent="0.25">
      <c r="A199" s="160">
        <v>1.17</v>
      </c>
      <c r="B199" s="161"/>
      <c r="C199" s="207">
        <v>75512</v>
      </c>
      <c r="D199" s="196" t="s">
        <v>134</v>
      </c>
      <c r="E199" s="196"/>
      <c r="F199" s="196"/>
      <c r="G199" s="165">
        <f t="shared" ref="G199:M199" si="63">SUM(G200:G202)</f>
        <v>10</v>
      </c>
      <c r="H199" s="166">
        <f t="shared" si="63"/>
        <v>70000</v>
      </c>
      <c r="I199" s="166">
        <f t="shared" si="63"/>
        <v>75000</v>
      </c>
      <c r="J199" s="166">
        <f t="shared" si="63"/>
        <v>10000</v>
      </c>
      <c r="K199" s="166">
        <f t="shared" si="63"/>
        <v>0</v>
      </c>
      <c r="L199" s="166">
        <f t="shared" si="63"/>
        <v>5000</v>
      </c>
      <c r="M199" s="166">
        <f t="shared" si="63"/>
        <v>160000</v>
      </c>
    </row>
    <row r="200" spans="1:13" x14ac:dyDescent="0.25">
      <c r="A200" s="136"/>
      <c r="B200" s="137"/>
      <c r="C200" s="138"/>
      <c r="D200" s="139"/>
      <c r="E200" s="139"/>
      <c r="F200" s="140" t="s">
        <v>1</v>
      </c>
      <c r="G200" s="141">
        <v>10</v>
      </c>
      <c r="H200" s="142">
        <v>70000</v>
      </c>
      <c r="I200" s="142">
        <v>75000</v>
      </c>
      <c r="J200" s="142">
        <v>10000</v>
      </c>
      <c r="K200" s="142"/>
      <c r="L200" s="143">
        <v>5000</v>
      </c>
      <c r="M200" s="151">
        <f>SUM(H200:L200)</f>
        <v>160000</v>
      </c>
    </row>
    <row r="201" spans="1:13" x14ac:dyDescent="0.25">
      <c r="A201" s="136"/>
      <c r="B201" s="137"/>
      <c r="C201" s="138"/>
      <c r="D201" s="139"/>
      <c r="E201" s="139"/>
      <c r="F201" s="140" t="s">
        <v>2</v>
      </c>
      <c r="G201" s="141"/>
      <c r="H201" s="142"/>
      <c r="I201" s="142"/>
      <c r="J201" s="142"/>
      <c r="K201" s="142">
        <v>0</v>
      </c>
      <c r="L201" s="143">
        <v>0</v>
      </c>
      <c r="M201" s="151">
        <f>SUM(H201:L201)</f>
        <v>0</v>
      </c>
    </row>
    <row r="202" spans="1:13" ht="13.5" customHeight="1" x14ac:dyDescent="0.25">
      <c r="A202" s="136"/>
      <c r="B202" s="137"/>
      <c r="C202" s="138"/>
      <c r="D202" s="139"/>
      <c r="E202" s="139"/>
      <c r="F202" s="140" t="s">
        <v>3</v>
      </c>
      <c r="G202" s="141"/>
      <c r="H202" s="142"/>
      <c r="I202" s="142"/>
      <c r="J202" s="142"/>
      <c r="K202" s="142"/>
      <c r="L202" s="143">
        <v>0</v>
      </c>
      <c r="M202" s="151">
        <f>SUM(H202:L202)</f>
        <v>0</v>
      </c>
    </row>
    <row r="203" spans="1:13" x14ac:dyDescent="0.25">
      <c r="A203" s="152">
        <v>1.17</v>
      </c>
      <c r="B203" s="153"/>
      <c r="C203" s="168">
        <v>850</v>
      </c>
      <c r="D203" s="169" t="s">
        <v>72</v>
      </c>
      <c r="E203" s="169"/>
      <c r="F203" s="169"/>
      <c r="G203" s="157">
        <f t="shared" ref="G203:M206" si="64">G207+G211+G215</f>
        <v>16</v>
      </c>
      <c r="H203" s="157">
        <f t="shared" si="64"/>
        <v>83518</v>
      </c>
      <c r="I203" s="157">
        <f t="shared" si="64"/>
        <v>69000</v>
      </c>
      <c r="J203" s="157">
        <f t="shared" si="64"/>
        <v>5000</v>
      </c>
      <c r="K203" s="157">
        <f t="shared" si="64"/>
        <v>70000</v>
      </c>
      <c r="L203" s="157">
        <f t="shared" si="64"/>
        <v>665000</v>
      </c>
      <c r="M203" s="157">
        <f t="shared" si="64"/>
        <v>892518</v>
      </c>
    </row>
    <row r="204" spans="1:13" x14ac:dyDescent="0.25">
      <c r="A204" s="136"/>
      <c r="B204" s="137"/>
      <c r="C204" s="138"/>
      <c r="D204" s="139"/>
      <c r="E204" s="139"/>
      <c r="F204" s="140" t="s">
        <v>1</v>
      </c>
      <c r="G204" s="141">
        <f t="shared" si="64"/>
        <v>16</v>
      </c>
      <c r="H204" s="143">
        <f t="shared" ref="H204:M204" si="65">H208</f>
        <v>83518</v>
      </c>
      <c r="I204" s="143">
        <f t="shared" si="65"/>
        <v>34000</v>
      </c>
      <c r="J204" s="143">
        <f t="shared" si="65"/>
        <v>5000</v>
      </c>
      <c r="K204" s="143">
        <f t="shared" si="65"/>
        <v>0</v>
      </c>
      <c r="L204" s="143">
        <f t="shared" si="65"/>
        <v>530000</v>
      </c>
      <c r="M204" s="143">
        <f t="shared" si="65"/>
        <v>652518</v>
      </c>
    </row>
    <row r="205" spans="1:13" x14ac:dyDescent="0.25">
      <c r="A205" s="136"/>
      <c r="B205" s="137"/>
      <c r="C205" s="138"/>
      <c r="D205" s="139"/>
      <c r="E205" s="139"/>
      <c r="F205" s="140" t="s">
        <v>2</v>
      </c>
      <c r="G205" s="141"/>
      <c r="H205" s="142">
        <f t="shared" si="64"/>
        <v>0</v>
      </c>
      <c r="I205" s="142">
        <f t="shared" si="64"/>
        <v>35000</v>
      </c>
      <c r="J205" s="142">
        <f t="shared" si="64"/>
        <v>0</v>
      </c>
      <c r="K205" s="142">
        <f t="shared" si="64"/>
        <v>70000</v>
      </c>
      <c r="L205" s="142">
        <f t="shared" si="64"/>
        <v>135000</v>
      </c>
      <c r="M205" s="142">
        <f t="shared" si="64"/>
        <v>240000</v>
      </c>
    </row>
    <row r="206" spans="1:13" x14ac:dyDescent="0.25">
      <c r="A206" s="136"/>
      <c r="B206" s="137"/>
      <c r="C206" s="138"/>
      <c r="D206" s="139"/>
      <c r="E206" s="139"/>
      <c r="F206" s="140" t="s">
        <v>3</v>
      </c>
      <c r="G206" s="141"/>
      <c r="H206" s="142">
        <f t="shared" si="64"/>
        <v>0</v>
      </c>
      <c r="I206" s="142">
        <f t="shared" si="64"/>
        <v>0</v>
      </c>
      <c r="J206" s="142">
        <f t="shared" si="64"/>
        <v>0</v>
      </c>
      <c r="K206" s="142">
        <f t="shared" si="64"/>
        <v>0</v>
      </c>
      <c r="L206" s="143">
        <f t="shared" si="64"/>
        <v>0</v>
      </c>
      <c r="M206" s="151">
        <f t="shared" si="64"/>
        <v>0</v>
      </c>
    </row>
    <row r="207" spans="1:13" x14ac:dyDescent="0.25">
      <c r="A207" s="160" t="s">
        <v>73</v>
      </c>
      <c r="B207" s="161"/>
      <c r="C207" s="162">
        <v>85003</v>
      </c>
      <c r="D207" s="163"/>
      <c r="E207" s="164" t="s">
        <v>74</v>
      </c>
      <c r="F207" s="164"/>
      <c r="G207" s="165">
        <f t="shared" ref="G207:M207" si="66">SUM(G208:G210)</f>
        <v>16</v>
      </c>
      <c r="H207" s="166">
        <f t="shared" si="66"/>
        <v>83518</v>
      </c>
      <c r="I207" s="166">
        <f t="shared" si="66"/>
        <v>69000</v>
      </c>
      <c r="J207" s="166">
        <f t="shared" si="66"/>
        <v>5000</v>
      </c>
      <c r="K207" s="166">
        <f t="shared" si="66"/>
        <v>70000</v>
      </c>
      <c r="L207" s="166">
        <f t="shared" si="66"/>
        <v>665000</v>
      </c>
      <c r="M207" s="166">
        <f t="shared" si="66"/>
        <v>892518</v>
      </c>
    </row>
    <row r="208" spans="1:13" x14ac:dyDescent="0.25">
      <c r="A208" s="136"/>
      <c r="B208" s="137"/>
      <c r="C208" s="138"/>
      <c r="D208" s="139"/>
      <c r="E208" s="139"/>
      <c r="F208" s="140" t="s">
        <v>1</v>
      </c>
      <c r="G208" s="141">
        <v>16</v>
      </c>
      <c r="H208" s="142">
        <v>83518</v>
      </c>
      <c r="I208" s="142">
        <v>34000</v>
      </c>
      <c r="J208" s="142">
        <v>5000</v>
      </c>
      <c r="K208" s="142"/>
      <c r="L208" s="143">
        <v>530000</v>
      </c>
      <c r="M208" s="151">
        <f t="shared" ref="M208:M218" si="67">SUM(H208:L208)</f>
        <v>652518</v>
      </c>
    </row>
    <row r="209" spans="1:13" x14ac:dyDescent="0.25">
      <c r="A209" s="136"/>
      <c r="B209" s="137"/>
      <c r="C209" s="138"/>
      <c r="D209" s="139"/>
      <c r="E209" s="139"/>
      <c r="F209" s="140" t="s">
        <v>2</v>
      </c>
      <c r="G209" s="141"/>
      <c r="H209" s="142"/>
      <c r="I209" s="142">
        <v>35000</v>
      </c>
      <c r="J209" s="142"/>
      <c r="K209" s="142">
        <v>70000</v>
      </c>
      <c r="L209" s="143">
        <v>135000</v>
      </c>
      <c r="M209" s="151">
        <f t="shared" si="67"/>
        <v>240000</v>
      </c>
    </row>
    <row r="210" spans="1:13" x14ac:dyDescent="0.25">
      <c r="A210" s="136"/>
      <c r="B210" s="137"/>
      <c r="C210" s="138"/>
      <c r="D210" s="139"/>
      <c r="E210" s="139"/>
      <c r="F210" s="140" t="s">
        <v>3</v>
      </c>
      <c r="G210" s="141"/>
      <c r="H210" s="142"/>
      <c r="I210" s="142"/>
      <c r="J210" s="142"/>
      <c r="K210" s="142"/>
      <c r="L210" s="143">
        <v>0</v>
      </c>
      <c r="M210" s="151">
        <f t="shared" si="67"/>
        <v>0</v>
      </c>
    </row>
    <row r="211" spans="1:13" x14ac:dyDescent="0.25">
      <c r="A211" s="160" t="s">
        <v>75</v>
      </c>
      <c r="B211" s="161"/>
      <c r="C211" s="162">
        <v>85043</v>
      </c>
      <c r="D211" s="163"/>
      <c r="E211" s="164" t="s">
        <v>76</v>
      </c>
      <c r="F211" s="164"/>
      <c r="G211" s="165">
        <f t="shared" ref="G211:L211" si="68">SUM(G212:G214)</f>
        <v>0</v>
      </c>
      <c r="H211" s="166">
        <f t="shared" si="68"/>
        <v>0</v>
      </c>
      <c r="I211" s="166">
        <f t="shared" si="68"/>
        <v>0</v>
      </c>
      <c r="J211" s="166">
        <f t="shared" si="68"/>
        <v>0</v>
      </c>
      <c r="K211" s="166">
        <f t="shared" si="68"/>
        <v>0</v>
      </c>
      <c r="L211" s="166">
        <f t="shared" si="68"/>
        <v>0</v>
      </c>
      <c r="M211" s="167">
        <f t="shared" si="67"/>
        <v>0</v>
      </c>
    </row>
    <row r="212" spans="1:13" x14ac:dyDescent="0.25">
      <c r="A212" s="136"/>
      <c r="B212" s="137"/>
      <c r="C212" s="138"/>
      <c r="D212" s="139"/>
      <c r="E212" s="139"/>
      <c r="F212" s="140" t="s">
        <v>1</v>
      </c>
      <c r="G212" s="141"/>
      <c r="H212" s="142"/>
      <c r="I212" s="142"/>
      <c r="J212" s="142"/>
      <c r="K212" s="142"/>
      <c r="L212" s="143"/>
      <c r="M212" s="151">
        <f t="shared" si="67"/>
        <v>0</v>
      </c>
    </row>
    <row r="213" spans="1:13" x14ac:dyDescent="0.25">
      <c r="A213" s="136"/>
      <c r="B213" s="137"/>
      <c r="C213" s="138"/>
      <c r="D213" s="139"/>
      <c r="E213" s="139"/>
      <c r="F213" s="140" t="s">
        <v>2</v>
      </c>
      <c r="G213" s="141"/>
      <c r="H213" s="142"/>
      <c r="I213" s="142"/>
      <c r="J213" s="142"/>
      <c r="K213" s="142"/>
      <c r="L213" s="143"/>
      <c r="M213" s="151">
        <f t="shared" si="67"/>
        <v>0</v>
      </c>
    </row>
    <row r="214" spans="1:13" x14ac:dyDescent="0.25">
      <c r="A214" s="136"/>
      <c r="B214" s="137"/>
      <c r="C214" s="138"/>
      <c r="D214" s="139"/>
      <c r="E214" s="139"/>
      <c r="F214" s="140" t="s">
        <v>3</v>
      </c>
      <c r="G214" s="141"/>
      <c r="H214" s="142"/>
      <c r="I214" s="142"/>
      <c r="J214" s="142"/>
      <c r="K214" s="142"/>
      <c r="L214" s="143"/>
      <c r="M214" s="151">
        <f t="shared" si="67"/>
        <v>0</v>
      </c>
    </row>
    <row r="215" spans="1:13" x14ac:dyDescent="0.25">
      <c r="A215" s="160" t="s">
        <v>77</v>
      </c>
      <c r="B215" s="161"/>
      <c r="C215" s="162">
        <v>85083</v>
      </c>
      <c r="D215" s="163"/>
      <c r="E215" s="164" t="s">
        <v>78</v>
      </c>
      <c r="F215" s="164"/>
      <c r="G215" s="165">
        <f t="shared" ref="G215:L215" si="69">SUM(G216:G218)</f>
        <v>0</v>
      </c>
      <c r="H215" s="166">
        <f t="shared" si="69"/>
        <v>0</v>
      </c>
      <c r="I215" s="166">
        <f t="shared" si="69"/>
        <v>0</v>
      </c>
      <c r="J215" s="166">
        <f t="shared" si="69"/>
        <v>0</v>
      </c>
      <c r="K215" s="166">
        <f t="shared" si="69"/>
        <v>0</v>
      </c>
      <c r="L215" s="166">
        <f t="shared" si="69"/>
        <v>0</v>
      </c>
      <c r="M215" s="167">
        <f t="shared" si="67"/>
        <v>0</v>
      </c>
    </row>
    <row r="216" spans="1:13" x14ac:dyDescent="0.25">
      <c r="A216" s="136"/>
      <c r="B216" s="137"/>
      <c r="C216" s="138"/>
      <c r="D216" s="139"/>
      <c r="E216" s="139"/>
      <c r="F216" s="140" t="s">
        <v>1</v>
      </c>
      <c r="G216" s="141"/>
      <c r="H216" s="142"/>
      <c r="I216" s="142"/>
      <c r="J216" s="142"/>
      <c r="K216" s="142"/>
      <c r="L216" s="143"/>
      <c r="M216" s="151">
        <f t="shared" si="67"/>
        <v>0</v>
      </c>
    </row>
    <row r="217" spans="1:13" x14ac:dyDescent="0.25">
      <c r="A217" s="136"/>
      <c r="B217" s="137"/>
      <c r="C217" s="138"/>
      <c r="D217" s="139"/>
      <c r="E217" s="139"/>
      <c r="F217" s="140" t="s">
        <v>2</v>
      </c>
      <c r="G217" s="141"/>
      <c r="H217" s="142"/>
      <c r="I217" s="142"/>
      <c r="J217" s="142"/>
      <c r="K217" s="142"/>
      <c r="L217" s="143"/>
      <c r="M217" s="151">
        <f t="shared" si="67"/>
        <v>0</v>
      </c>
    </row>
    <row r="218" spans="1:13" ht="13.5" customHeight="1" x14ac:dyDescent="0.25">
      <c r="A218" s="136"/>
      <c r="B218" s="137"/>
      <c r="C218" s="138"/>
      <c r="D218" s="139"/>
      <c r="E218" s="139"/>
      <c r="F218" s="140" t="s">
        <v>3</v>
      </c>
      <c r="G218" s="141"/>
      <c r="H218" s="142"/>
      <c r="I218" s="142"/>
      <c r="J218" s="142"/>
      <c r="K218" s="142"/>
      <c r="L218" s="143"/>
      <c r="M218" s="151">
        <f t="shared" si="67"/>
        <v>0</v>
      </c>
    </row>
    <row r="219" spans="1:13" x14ac:dyDescent="0.25">
      <c r="A219" s="152">
        <v>1.18</v>
      </c>
      <c r="B219" s="153"/>
      <c r="C219" s="168">
        <v>920</v>
      </c>
      <c r="D219" s="169" t="s">
        <v>79</v>
      </c>
      <c r="E219" s="169"/>
      <c r="F219" s="169"/>
      <c r="G219" s="157">
        <f t="shared" ref="G219:M219" si="70">G223+G227+G231+G235+G239</f>
        <v>1062</v>
      </c>
      <c r="H219" s="157">
        <f t="shared" si="70"/>
        <v>5863160</v>
      </c>
      <c r="I219" s="157">
        <f>I223+I227+I231+I235+I239</f>
        <v>452600</v>
      </c>
      <c r="J219" s="157">
        <f t="shared" si="70"/>
        <v>74000</v>
      </c>
      <c r="K219" s="157">
        <f t="shared" si="70"/>
        <v>0</v>
      </c>
      <c r="L219" s="157">
        <f t="shared" si="70"/>
        <v>1038531</v>
      </c>
      <c r="M219" s="157">
        <f t="shared" si="70"/>
        <v>7428291</v>
      </c>
    </row>
    <row r="220" spans="1:13" x14ac:dyDescent="0.25">
      <c r="A220" s="136"/>
      <c r="B220" s="137"/>
      <c r="C220" s="138"/>
      <c r="D220" s="139"/>
      <c r="E220" s="139"/>
      <c r="F220" s="140" t="s">
        <v>1</v>
      </c>
      <c r="G220" s="204">
        <f>G224+G228+G232+G236+G240</f>
        <v>1062</v>
      </c>
      <c r="H220" s="143">
        <f>H224+H228+H232+H236</f>
        <v>5848160</v>
      </c>
      <c r="I220" s="143">
        <f>I224+I228+I232+I236</f>
        <v>392600</v>
      </c>
      <c r="J220" s="143">
        <f t="shared" ref="H220:M221" si="71">J224+J228+J232+J236</f>
        <v>69000</v>
      </c>
      <c r="K220" s="143">
        <f t="shared" si="71"/>
        <v>0</v>
      </c>
      <c r="L220" s="143">
        <f t="shared" si="71"/>
        <v>748531</v>
      </c>
      <c r="M220" s="143">
        <f t="shared" si="71"/>
        <v>7058291</v>
      </c>
    </row>
    <row r="221" spans="1:13" x14ac:dyDescent="0.25">
      <c r="A221" s="136"/>
      <c r="B221" s="137"/>
      <c r="C221" s="138"/>
      <c r="D221" s="139"/>
      <c r="E221" s="139"/>
      <c r="F221" s="140" t="s">
        <v>2</v>
      </c>
      <c r="G221" s="204"/>
      <c r="H221" s="143">
        <f t="shared" si="71"/>
        <v>15000</v>
      </c>
      <c r="I221" s="143">
        <f>I225+I229+I233+I237</f>
        <v>60000</v>
      </c>
      <c r="J221" s="143">
        <f t="shared" si="71"/>
        <v>5000</v>
      </c>
      <c r="K221" s="143">
        <f t="shared" si="71"/>
        <v>0</v>
      </c>
      <c r="L221" s="143">
        <f t="shared" si="71"/>
        <v>290000</v>
      </c>
      <c r="M221" s="143">
        <f t="shared" si="71"/>
        <v>370000</v>
      </c>
    </row>
    <row r="222" spans="1:13" x14ac:dyDescent="0.25">
      <c r="A222" s="136"/>
      <c r="B222" s="137"/>
      <c r="C222" s="138"/>
      <c r="D222" s="139"/>
      <c r="E222" s="139"/>
      <c r="F222" s="140" t="s">
        <v>3</v>
      </c>
      <c r="G222" s="204"/>
      <c r="H222" s="143"/>
      <c r="I222" s="143"/>
      <c r="J222" s="142"/>
      <c r="K222" s="142"/>
      <c r="L222" s="142">
        <f>L226+L230+L234+L238</f>
        <v>0</v>
      </c>
      <c r="M222" s="142">
        <f>M226+M230+M234+M238</f>
        <v>0</v>
      </c>
    </row>
    <row r="223" spans="1:13" x14ac:dyDescent="0.25">
      <c r="A223" s="160" t="s">
        <v>80</v>
      </c>
      <c r="B223" s="161"/>
      <c r="C223" s="162">
        <v>92015</v>
      </c>
      <c r="D223" s="163"/>
      <c r="E223" s="196" t="s">
        <v>91</v>
      </c>
      <c r="F223" s="196"/>
      <c r="G223" s="166">
        <f t="shared" ref="G223:M223" si="72">SUM(G224:G226)</f>
        <v>7</v>
      </c>
      <c r="H223" s="166">
        <f t="shared" si="72"/>
        <v>41109</v>
      </c>
      <c r="I223" s="166">
        <f t="shared" si="72"/>
        <v>9600</v>
      </c>
      <c r="J223" s="166">
        <f t="shared" si="72"/>
        <v>0</v>
      </c>
      <c r="K223" s="166">
        <f t="shared" si="72"/>
        <v>0</v>
      </c>
      <c r="L223" s="166">
        <f t="shared" si="72"/>
        <v>0</v>
      </c>
      <c r="M223" s="166">
        <f t="shared" si="72"/>
        <v>50709</v>
      </c>
    </row>
    <row r="224" spans="1:13" x14ac:dyDescent="0.25">
      <c r="A224" s="136"/>
      <c r="B224" s="137"/>
      <c r="C224" s="138"/>
      <c r="D224" s="139"/>
      <c r="E224" s="139"/>
      <c r="F224" s="140" t="s">
        <v>1</v>
      </c>
      <c r="G224" s="204">
        <v>7</v>
      </c>
      <c r="H224" s="143">
        <v>41109</v>
      </c>
      <c r="I224" s="142">
        <v>9600</v>
      </c>
      <c r="J224" s="142"/>
      <c r="K224" s="142"/>
      <c r="L224" s="143"/>
      <c r="M224" s="151">
        <f t="shared" ref="M224:M238" si="73">SUM(H224:L224)</f>
        <v>50709</v>
      </c>
    </row>
    <row r="225" spans="1:13" x14ac:dyDescent="0.25">
      <c r="A225" s="136"/>
      <c r="B225" s="137"/>
      <c r="C225" s="138"/>
      <c r="D225" s="139"/>
      <c r="E225" s="139"/>
      <c r="F225" s="140" t="s">
        <v>2</v>
      </c>
      <c r="G225" s="204"/>
      <c r="H225" s="143"/>
      <c r="I225" s="142"/>
      <c r="J225" s="142"/>
      <c r="K225" s="142"/>
      <c r="L225" s="143">
        <v>0</v>
      </c>
      <c r="M225" s="151">
        <f t="shared" si="73"/>
        <v>0</v>
      </c>
    </row>
    <row r="226" spans="1:13" ht="13.5" customHeight="1" x14ac:dyDescent="0.25">
      <c r="A226" s="136"/>
      <c r="B226" s="137"/>
      <c r="C226" s="138"/>
      <c r="D226" s="139"/>
      <c r="E226" s="139"/>
      <c r="F226" s="140" t="s">
        <v>3</v>
      </c>
      <c r="G226" s="204"/>
      <c r="H226" s="143"/>
      <c r="I226" s="142"/>
      <c r="J226" s="142"/>
      <c r="K226" s="142"/>
      <c r="L226" s="143">
        <v>0</v>
      </c>
      <c r="M226" s="151">
        <f t="shared" si="73"/>
        <v>0</v>
      </c>
    </row>
    <row r="227" spans="1:13" ht="30" customHeight="1" x14ac:dyDescent="0.25">
      <c r="A227" s="160" t="s">
        <v>81</v>
      </c>
      <c r="B227" s="161"/>
      <c r="C227" s="162">
        <v>92250</v>
      </c>
      <c r="D227" s="163"/>
      <c r="E227" s="197" t="s">
        <v>82</v>
      </c>
      <c r="F227" s="198"/>
      <c r="G227" s="165">
        <f t="shared" ref="G227:M227" si="74">SUM(G228:G230)</f>
        <v>23</v>
      </c>
      <c r="H227" s="166">
        <f t="shared" si="74"/>
        <v>106000</v>
      </c>
      <c r="I227" s="166">
        <f t="shared" si="74"/>
        <v>40000</v>
      </c>
      <c r="J227" s="166">
        <f t="shared" si="74"/>
        <v>11000</v>
      </c>
      <c r="K227" s="166">
        <f t="shared" si="74"/>
        <v>0</v>
      </c>
      <c r="L227" s="166">
        <f t="shared" si="74"/>
        <v>170000</v>
      </c>
      <c r="M227" s="166">
        <f t="shared" si="74"/>
        <v>327000</v>
      </c>
    </row>
    <row r="228" spans="1:13" x14ac:dyDescent="0.25">
      <c r="A228" s="136"/>
      <c r="B228" s="137"/>
      <c r="C228" s="138"/>
      <c r="D228" s="139"/>
      <c r="E228" s="139"/>
      <c r="F228" s="140" t="s">
        <v>1</v>
      </c>
      <c r="G228" s="204">
        <v>23</v>
      </c>
      <c r="H228" s="143">
        <v>101000</v>
      </c>
      <c r="I228" s="143">
        <v>20000</v>
      </c>
      <c r="J228" s="143">
        <v>6000</v>
      </c>
      <c r="K228" s="143"/>
      <c r="L228" s="143">
        <v>100000</v>
      </c>
      <c r="M228" s="205">
        <f t="shared" si="73"/>
        <v>227000</v>
      </c>
    </row>
    <row r="229" spans="1:13" x14ac:dyDescent="0.25">
      <c r="A229" s="136"/>
      <c r="B229" s="137"/>
      <c r="C229" s="138"/>
      <c r="D229" s="139"/>
      <c r="E229" s="139"/>
      <c r="F229" s="140" t="s">
        <v>2</v>
      </c>
      <c r="G229" s="204"/>
      <c r="H229" s="143">
        <v>5000</v>
      </c>
      <c r="I229" s="143">
        <v>20000</v>
      </c>
      <c r="J229" s="142">
        <v>5000</v>
      </c>
      <c r="K229" s="142"/>
      <c r="L229" s="143">
        <v>70000</v>
      </c>
      <c r="M229" s="151">
        <f t="shared" si="73"/>
        <v>100000</v>
      </c>
    </row>
    <row r="230" spans="1:13" x14ac:dyDescent="0.25">
      <c r="A230" s="136"/>
      <c r="B230" s="137"/>
      <c r="C230" s="138"/>
      <c r="D230" s="139"/>
      <c r="E230" s="139"/>
      <c r="F230" s="140" t="s">
        <v>3</v>
      </c>
      <c r="G230" s="204"/>
      <c r="H230" s="143"/>
      <c r="I230" s="142"/>
      <c r="J230" s="142"/>
      <c r="K230" s="142"/>
      <c r="L230" s="143">
        <v>0</v>
      </c>
      <c r="M230" s="151">
        <f t="shared" si="73"/>
        <v>0</v>
      </c>
    </row>
    <row r="231" spans="1:13" x14ac:dyDescent="0.25">
      <c r="A231" s="160" t="s">
        <v>83</v>
      </c>
      <c r="B231" s="161"/>
      <c r="C231" s="162">
        <v>93060</v>
      </c>
      <c r="D231" s="163"/>
      <c r="E231" s="196" t="s">
        <v>84</v>
      </c>
      <c r="F231" s="196"/>
      <c r="G231" s="165">
        <f t="shared" ref="G231:M231" si="75">SUM(G232:G234)</f>
        <v>823</v>
      </c>
      <c r="H231" s="166">
        <f t="shared" si="75"/>
        <v>4387001</v>
      </c>
      <c r="I231" s="166">
        <f t="shared" si="75"/>
        <v>336300</v>
      </c>
      <c r="J231" s="166">
        <f t="shared" si="75"/>
        <v>46000</v>
      </c>
      <c r="K231" s="166">
        <f t="shared" si="75"/>
        <v>0</v>
      </c>
      <c r="L231" s="166">
        <f>SUM(L232:L234)</f>
        <v>868531</v>
      </c>
      <c r="M231" s="166">
        <f t="shared" si="75"/>
        <v>5637832</v>
      </c>
    </row>
    <row r="232" spans="1:13" x14ac:dyDescent="0.25">
      <c r="A232" s="136"/>
      <c r="B232" s="137"/>
      <c r="C232" s="138"/>
      <c r="D232" s="139"/>
      <c r="E232" s="139"/>
      <c r="F232" s="140" t="s">
        <v>1</v>
      </c>
      <c r="G232" s="204">
        <v>823</v>
      </c>
      <c r="H232" s="143">
        <f>4391951-4000-950</f>
        <v>4387001</v>
      </c>
      <c r="I232" s="143">
        <v>306300</v>
      </c>
      <c r="J232" s="143">
        <v>46000</v>
      </c>
      <c r="K232" s="143"/>
      <c r="L232" s="143">
        <v>648531</v>
      </c>
      <c r="M232" s="205">
        <f t="shared" si="73"/>
        <v>5387832</v>
      </c>
    </row>
    <row r="233" spans="1:13" x14ac:dyDescent="0.25">
      <c r="A233" s="136"/>
      <c r="B233" s="137"/>
      <c r="C233" s="138"/>
      <c r="D233" s="139"/>
      <c r="E233" s="139"/>
      <c r="F233" s="140" t="s">
        <v>2</v>
      </c>
      <c r="G233" s="204"/>
      <c r="H233" s="143">
        <v>0</v>
      </c>
      <c r="I233" s="142">
        <v>30000</v>
      </c>
      <c r="J233" s="142"/>
      <c r="K233" s="142"/>
      <c r="L233" s="143">
        <v>220000</v>
      </c>
      <c r="M233" s="151">
        <f t="shared" si="73"/>
        <v>250000</v>
      </c>
    </row>
    <row r="234" spans="1:13" x14ac:dyDescent="0.25">
      <c r="A234" s="136"/>
      <c r="B234" s="137"/>
      <c r="C234" s="138"/>
      <c r="D234" s="139"/>
      <c r="E234" s="139"/>
      <c r="F234" s="140" t="s">
        <v>3</v>
      </c>
      <c r="G234" s="204"/>
      <c r="H234" s="143"/>
      <c r="I234" s="142"/>
      <c r="J234" s="142"/>
      <c r="K234" s="142"/>
      <c r="L234" s="143">
        <v>0</v>
      </c>
      <c r="M234" s="151">
        <f t="shared" si="73"/>
        <v>0</v>
      </c>
    </row>
    <row r="235" spans="1:13" x14ac:dyDescent="0.25">
      <c r="A235" s="160" t="s">
        <v>85</v>
      </c>
      <c r="B235" s="161"/>
      <c r="C235" s="162">
        <v>94260</v>
      </c>
      <c r="D235" s="163"/>
      <c r="E235" s="196" t="s">
        <v>106</v>
      </c>
      <c r="F235" s="196"/>
      <c r="G235" s="165">
        <f t="shared" ref="G235:M235" si="76">SUM(G236:G238)</f>
        <v>209</v>
      </c>
      <c r="H235" s="166">
        <f t="shared" si="76"/>
        <v>1329050</v>
      </c>
      <c r="I235" s="166">
        <f t="shared" si="76"/>
        <v>66700</v>
      </c>
      <c r="J235" s="166">
        <f t="shared" si="76"/>
        <v>17000</v>
      </c>
      <c r="K235" s="166">
        <f t="shared" si="76"/>
        <v>0</v>
      </c>
      <c r="L235" s="166">
        <f t="shared" si="76"/>
        <v>0</v>
      </c>
      <c r="M235" s="166">
        <f t="shared" si="76"/>
        <v>1412750</v>
      </c>
    </row>
    <row r="236" spans="1:13" x14ac:dyDescent="0.25">
      <c r="A236" s="136"/>
      <c r="B236" s="137"/>
      <c r="C236" s="138"/>
      <c r="D236" s="139"/>
      <c r="E236" s="139"/>
      <c r="F236" s="140" t="s">
        <v>1</v>
      </c>
      <c r="G236" s="204">
        <v>209</v>
      </c>
      <c r="H236" s="143">
        <f>1329050-10000</f>
        <v>1319050</v>
      </c>
      <c r="I236" s="143">
        <v>56700</v>
      </c>
      <c r="J236" s="143">
        <v>17000</v>
      </c>
      <c r="K236" s="143"/>
      <c r="L236" s="143"/>
      <c r="M236" s="205">
        <f>SUM(H236:L236)</f>
        <v>1392750</v>
      </c>
    </row>
    <row r="237" spans="1:13" x14ac:dyDescent="0.25">
      <c r="A237" s="136"/>
      <c r="B237" s="137"/>
      <c r="C237" s="138"/>
      <c r="D237" s="139"/>
      <c r="E237" s="139"/>
      <c r="F237" s="140" t="s">
        <v>2</v>
      </c>
      <c r="G237" s="204"/>
      <c r="H237" s="143">
        <v>10000</v>
      </c>
      <c r="I237" s="143">
        <v>10000</v>
      </c>
      <c r="J237" s="143"/>
      <c r="K237" s="143"/>
      <c r="L237" s="143">
        <v>0</v>
      </c>
      <c r="M237" s="208">
        <f t="shared" si="73"/>
        <v>20000</v>
      </c>
    </row>
    <row r="238" spans="1:13" ht="16.5" thickBot="1" x14ac:dyDescent="0.3">
      <c r="A238" s="209"/>
      <c r="B238" s="210"/>
      <c r="C238" s="211"/>
      <c r="D238" s="212"/>
      <c r="E238" s="212"/>
      <c r="F238" s="213" t="s">
        <v>3</v>
      </c>
      <c r="G238" s="214"/>
      <c r="H238" s="215"/>
      <c r="I238" s="215"/>
      <c r="J238" s="215"/>
      <c r="K238" s="215"/>
      <c r="L238" s="216">
        <v>0</v>
      </c>
      <c r="M238" s="217">
        <f t="shared" si="73"/>
        <v>0</v>
      </c>
    </row>
    <row r="239" spans="1:13" x14ac:dyDescent="0.25">
      <c r="H239" s="6"/>
    </row>
    <row r="240" spans="1:13" x14ac:dyDescent="0.25">
      <c r="F240" s="1"/>
      <c r="G240" s="5"/>
      <c r="H240" s="6"/>
      <c r="J240" s="6"/>
      <c r="M240" s="2"/>
    </row>
    <row r="241" spans="7:13" x14ac:dyDescent="0.25">
      <c r="G241" s="8"/>
      <c r="H241" s="5"/>
      <c r="J241" s="6"/>
      <c r="K241" s="6"/>
      <c r="M241" s="4"/>
    </row>
    <row r="242" spans="7:13" x14ac:dyDescent="0.25">
      <c r="H242" s="8"/>
      <c r="I242" s="10"/>
      <c r="J242" s="14"/>
      <c r="K242" s="1"/>
      <c r="L242" s="8"/>
    </row>
    <row r="243" spans="7:13" x14ac:dyDescent="0.25">
      <c r="H243" s="5"/>
    </row>
    <row r="244" spans="7:13" x14ac:dyDescent="0.25">
      <c r="I244" s="5"/>
    </row>
    <row r="246" spans="7:13" x14ac:dyDescent="0.25">
      <c r="I246" s="6"/>
    </row>
    <row r="247" spans="7:13" x14ac:dyDescent="0.25">
      <c r="H247" s="6"/>
    </row>
    <row r="248" spans="7:13" x14ac:dyDescent="0.25">
      <c r="H248" s="6"/>
    </row>
    <row r="249" spans="7:13" x14ac:dyDescent="0.25">
      <c r="K249" s="1"/>
    </row>
    <row r="250" spans="7:13" x14ac:dyDescent="0.25">
      <c r="H250" s="6"/>
      <c r="I250" s="6"/>
    </row>
    <row r="251" spans="7:13" x14ac:dyDescent="0.25">
      <c r="M251" s="6"/>
    </row>
  </sheetData>
  <mergeCells count="59">
    <mergeCell ref="A1:M1"/>
    <mergeCell ref="B3:E3"/>
    <mergeCell ref="D7:F7"/>
    <mergeCell ref="E11:F11"/>
    <mergeCell ref="E15:F15"/>
    <mergeCell ref="E235:F235"/>
    <mergeCell ref="D195:F195"/>
    <mergeCell ref="D203:F203"/>
    <mergeCell ref="E207:F207"/>
    <mergeCell ref="E211:F211"/>
    <mergeCell ref="E227:F227"/>
    <mergeCell ref="E231:F231"/>
    <mergeCell ref="E223:F223"/>
    <mergeCell ref="E215:F215"/>
    <mergeCell ref="D219:F219"/>
    <mergeCell ref="D199:F199"/>
    <mergeCell ref="E179:F179"/>
    <mergeCell ref="E119:F119"/>
    <mergeCell ref="E167:F167"/>
    <mergeCell ref="E135:F135"/>
    <mergeCell ref="D191:F191"/>
    <mergeCell ref="E123:F123"/>
    <mergeCell ref="E127:F127"/>
    <mergeCell ref="D147:F147"/>
    <mergeCell ref="D175:F175"/>
    <mergeCell ref="E139:F139"/>
    <mergeCell ref="E187:F187"/>
    <mergeCell ref="E159:F159"/>
    <mergeCell ref="D163:F163"/>
    <mergeCell ref="E183:F183"/>
    <mergeCell ref="D19:F19"/>
    <mergeCell ref="D75:F75"/>
    <mergeCell ref="E31:F31"/>
    <mergeCell ref="D59:F59"/>
    <mergeCell ref="E87:F87"/>
    <mergeCell ref="E79:F79"/>
    <mergeCell ref="D23:F23"/>
    <mergeCell ref="D63:F63"/>
    <mergeCell ref="E51:F51"/>
    <mergeCell ref="E43:F43"/>
    <mergeCell ref="E35:F35"/>
    <mergeCell ref="E39:F39"/>
    <mergeCell ref="E27:F27"/>
    <mergeCell ref="E47:F47"/>
    <mergeCell ref="E67:F67"/>
    <mergeCell ref="E71:F71"/>
    <mergeCell ref="D55:F55"/>
    <mergeCell ref="E91:F91"/>
    <mergeCell ref="E103:F103"/>
    <mergeCell ref="E95:F95"/>
    <mergeCell ref="E83:F83"/>
    <mergeCell ref="E107:F107"/>
    <mergeCell ref="E171:F171"/>
    <mergeCell ref="E143:F143"/>
    <mergeCell ref="D111:F111"/>
    <mergeCell ref="E151:F151"/>
    <mergeCell ref="E155:F155"/>
    <mergeCell ref="D115:F115"/>
    <mergeCell ref="D131:F131"/>
  </mergeCells>
  <phoneticPr fontId="13" type="noConversion"/>
  <pageMargins left="0.4" right="0.05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47"/>
  <sheetViews>
    <sheetView topLeftCell="A227" workbookViewId="0">
      <selection activeCell="N223" sqref="A1:XFD1048576"/>
    </sheetView>
  </sheetViews>
  <sheetFormatPr defaultColWidth="7.85546875" defaultRowHeight="15.75" x14ac:dyDescent="0.25"/>
  <cols>
    <col min="1" max="1" width="6.85546875" style="218" customWidth="1"/>
    <col min="2" max="2" width="6.42578125" style="218" customWidth="1"/>
    <col min="3" max="3" width="7" style="218" customWidth="1"/>
    <col min="4" max="4" width="6.42578125" style="218" customWidth="1"/>
    <col min="5" max="5" width="7.85546875" style="218" customWidth="1"/>
    <col min="6" max="6" width="26.28515625" style="218" customWidth="1"/>
    <col min="7" max="7" width="10.5703125" style="218" customWidth="1"/>
    <col min="8" max="8" width="15.42578125" style="218" customWidth="1"/>
    <col min="9" max="9" width="13.140625" style="218" customWidth="1"/>
    <col min="10" max="10" width="13.85546875" style="218" customWidth="1"/>
    <col min="11" max="11" width="15.7109375" style="218" customWidth="1"/>
    <col min="12" max="12" width="13" style="218" customWidth="1"/>
    <col min="13" max="13" width="16.5703125" style="218" customWidth="1"/>
    <col min="14" max="14" width="15.140625" style="218" customWidth="1"/>
    <col min="15" max="15" width="12.7109375" style="218" customWidth="1"/>
    <col min="16" max="16" width="13.140625" style="218" customWidth="1"/>
    <col min="17" max="17" width="15.140625" style="218" customWidth="1"/>
    <col min="18" max="16384" width="7.85546875" style="218"/>
  </cols>
  <sheetData>
    <row r="1" spans="1:19" ht="20.25" thickBot="1" x14ac:dyDescent="0.4">
      <c r="A1" s="123" t="s">
        <v>173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9" ht="66" customHeight="1" x14ac:dyDescent="0.35">
      <c r="A2" s="124"/>
      <c r="B2" s="125"/>
      <c r="C2" s="126"/>
      <c r="D2" s="126"/>
      <c r="E2" s="126"/>
      <c r="F2" s="127"/>
      <c r="G2" s="128" t="s">
        <v>318</v>
      </c>
      <c r="H2" s="128" t="s">
        <v>98</v>
      </c>
      <c r="I2" s="128" t="s">
        <v>99</v>
      </c>
      <c r="J2" s="128" t="s">
        <v>100</v>
      </c>
      <c r="K2" s="128" t="s">
        <v>101</v>
      </c>
      <c r="L2" s="128" t="s">
        <v>102</v>
      </c>
      <c r="M2" s="129" t="s">
        <v>87</v>
      </c>
    </row>
    <row r="3" spans="1:19" ht="16.5" x14ac:dyDescent="0.3">
      <c r="A3" s="219">
        <v>613</v>
      </c>
      <c r="B3" s="220" t="s">
        <v>97</v>
      </c>
      <c r="C3" s="221"/>
      <c r="D3" s="221"/>
      <c r="E3" s="221"/>
      <c r="F3" s="222" t="s">
        <v>0</v>
      </c>
      <c r="G3" s="223">
        <f>G7+G19+G23+G55+G59+G63+G75+G111+G115+G131+G147+G163+G175+G191+G203+G219+G199</f>
        <v>1522</v>
      </c>
      <c r="H3" s="224">
        <f t="shared" ref="H3:M3" si="0">H4+H5+H6</f>
        <v>8899802</v>
      </c>
      <c r="I3" s="224">
        <f t="shared" si="0"/>
        <v>1313613</v>
      </c>
      <c r="J3" s="224">
        <f t="shared" si="0"/>
        <v>198390</v>
      </c>
      <c r="K3" s="224">
        <f t="shared" si="0"/>
        <v>291258</v>
      </c>
      <c r="L3" s="224">
        <f>L4+L5+L6</f>
        <v>5623976</v>
      </c>
      <c r="M3" s="224">
        <f t="shared" si="0"/>
        <v>16327039</v>
      </c>
      <c r="N3" s="225"/>
      <c r="O3" s="225"/>
      <c r="P3" s="225"/>
      <c r="S3" s="226"/>
    </row>
    <row r="4" spans="1:19" x14ac:dyDescent="0.25">
      <c r="A4" s="136"/>
      <c r="B4" s="137"/>
      <c r="C4" s="138"/>
      <c r="D4" s="139"/>
      <c r="E4" s="139"/>
      <c r="F4" s="140" t="s">
        <v>1</v>
      </c>
      <c r="G4" s="141"/>
      <c r="H4" s="142">
        <f>H8+H20+H24+H56+H60+H64+H76+H112+H116+H132+H148+H164+H176+H192+H204+H220+H200</f>
        <v>8864802</v>
      </c>
      <c r="I4" s="142">
        <f>I8+I20+I24+I56+I60+I64+I76+I112+I116+I132+I148+I164+I176+I192+I204+I220+I200</f>
        <v>1210419</v>
      </c>
      <c r="J4" s="142">
        <f>J8+J20+J24+J56+J60+J64+J76+J112+J116+J132+J148+J164+J176+J192+J204+J220+J200</f>
        <v>165390</v>
      </c>
      <c r="K4" s="142">
        <f t="shared" ref="K4:M5" si="1">K8+K20+K24+K56+K60+K64+K76+K112+K116+K132+K148+K164+K176+K192+K204+K220</f>
        <v>0</v>
      </c>
      <c r="L4" s="142">
        <f>L8+L20+L24+L56+L60+L64+L76+L112+L116+L132+L148+L164+L176+L192+L204+L220+L200</f>
        <v>4078976</v>
      </c>
      <c r="M4" s="142">
        <f>M8+M20+M24+M56+M60+M64+M76+M112+M116+M132+M148+M164+M176+M192+M204+M220+M200</f>
        <v>14319587</v>
      </c>
      <c r="N4" s="225"/>
      <c r="O4" s="225"/>
      <c r="P4" s="225"/>
      <c r="Q4" s="226"/>
    </row>
    <row r="5" spans="1:19" x14ac:dyDescent="0.25">
      <c r="A5" s="136"/>
      <c r="B5" s="137"/>
      <c r="C5" s="138"/>
      <c r="D5" s="139"/>
      <c r="E5" s="139"/>
      <c r="F5" s="140" t="s">
        <v>2</v>
      </c>
      <c r="G5" s="141"/>
      <c r="H5" s="142">
        <f>H9+H21+H25+H57+H61+H65+H77+H113+H117+H133+H149+H165+H177+H193+H205+H221</f>
        <v>35000</v>
      </c>
      <c r="I5" s="142">
        <f>I9+I21+I25+I57+I61+I65+I77+I113+I117+I133+I149+I165+I177+I193+I205+I221</f>
        <v>103194</v>
      </c>
      <c r="J5" s="142">
        <f>J9+J21+J25+J57+J61+J65+J77+J113+J117+J133+J149+J165+J177+J193+J205+J221</f>
        <v>33000</v>
      </c>
      <c r="K5" s="142">
        <f t="shared" si="1"/>
        <v>291258</v>
      </c>
      <c r="L5" s="142">
        <f>L9+L21+L25+L57+L61+L65+L77+L113+L117+L133+L149+L165+L177+L193+L205+L221</f>
        <v>1545000</v>
      </c>
      <c r="M5" s="142">
        <f t="shared" si="1"/>
        <v>2007452</v>
      </c>
      <c r="N5" s="225"/>
      <c r="O5" s="225"/>
      <c r="P5" s="225"/>
      <c r="Q5" s="226"/>
    </row>
    <row r="6" spans="1:19" x14ac:dyDescent="0.25">
      <c r="A6" s="136"/>
      <c r="B6" s="137"/>
      <c r="C6" s="138"/>
      <c r="D6" s="139"/>
      <c r="E6" s="139"/>
      <c r="F6" s="140" t="s">
        <v>3</v>
      </c>
      <c r="G6" s="141"/>
      <c r="H6" s="142"/>
      <c r="I6" s="142"/>
      <c r="J6" s="142"/>
      <c r="K6" s="142"/>
      <c r="L6" s="143">
        <f>L10+L22+L26+L58+L62+L66+L78+L114+L118+L134+L150+L166+L178+L198+L206+L222</f>
        <v>0</v>
      </c>
      <c r="M6" s="142">
        <v>0</v>
      </c>
      <c r="N6" s="227"/>
      <c r="O6" s="227"/>
      <c r="P6" s="227"/>
    </row>
    <row r="7" spans="1:19" ht="15.75" customHeight="1" x14ac:dyDescent="0.25">
      <c r="A7" s="144">
        <v>1.1000000000000001</v>
      </c>
      <c r="B7" s="145"/>
      <c r="C7" s="146">
        <v>160</v>
      </c>
      <c r="D7" s="147" t="s">
        <v>4</v>
      </c>
      <c r="E7" s="148"/>
      <c r="F7" s="148"/>
      <c r="G7" s="149">
        <f t="shared" ref="G7:M10" si="2">G11+G15</f>
        <v>28</v>
      </c>
      <c r="H7" s="150">
        <f t="shared" si="2"/>
        <v>206399</v>
      </c>
      <c r="I7" s="150">
        <f t="shared" si="2"/>
        <v>12600</v>
      </c>
      <c r="J7" s="150">
        <f t="shared" si="2"/>
        <v>0</v>
      </c>
      <c r="K7" s="150">
        <f t="shared" si="2"/>
        <v>69258</v>
      </c>
      <c r="L7" s="150">
        <f t="shared" si="2"/>
        <v>100000</v>
      </c>
      <c r="M7" s="150">
        <f t="shared" si="2"/>
        <v>388257</v>
      </c>
      <c r="N7" s="227"/>
      <c r="O7" s="227"/>
      <c r="P7" s="227"/>
    </row>
    <row r="8" spans="1:19" x14ac:dyDescent="0.25">
      <c r="A8" s="136"/>
      <c r="B8" s="137"/>
      <c r="C8" s="138"/>
      <c r="D8" s="139"/>
      <c r="E8" s="139"/>
      <c r="F8" s="140" t="s">
        <v>1</v>
      </c>
      <c r="G8" s="141"/>
      <c r="H8" s="143">
        <v>206399</v>
      </c>
      <c r="I8" s="142">
        <v>12600</v>
      </c>
      <c r="J8" s="142">
        <v>0</v>
      </c>
      <c r="K8" s="142">
        <f t="shared" si="2"/>
        <v>0</v>
      </c>
      <c r="L8" s="143">
        <v>100000</v>
      </c>
      <c r="M8" s="142">
        <f t="shared" si="2"/>
        <v>318999</v>
      </c>
      <c r="N8" s="228"/>
      <c r="O8" s="228"/>
      <c r="P8" s="229"/>
    </row>
    <row r="9" spans="1:19" x14ac:dyDescent="0.25">
      <c r="A9" s="136"/>
      <c r="B9" s="137"/>
      <c r="C9" s="138"/>
      <c r="D9" s="139"/>
      <c r="E9" s="139"/>
      <c r="F9" s="140" t="s">
        <v>2</v>
      </c>
      <c r="G9" s="141"/>
      <c r="H9" s="142">
        <f t="shared" si="2"/>
        <v>0</v>
      </c>
      <c r="I9" s="142">
        <f t="shared" si="2"/>
        <v>0</v>
      </c>
      <c r="J9" s="142"/>
      <c r="K9" s="142">
        <f>K13</f>
        <v>69258</v>
      </c>
      <c r="L9" s="142"/>
      <c r="M9" s="142">
        <f t="shared" si="2"/>
        <v>69258</v>
      </c>
      <c r="N9" s="230"/>
      <c r="O9" s="230"/>
      <c r="P9" s="230"/>
      <c r="Q9" s="226"/>
    </row>
    <row r="10" spans="1:19" x14ac:dyDescent="0.25">
      <c r="A10" s="136"/>
      <c r="B10" s="137"/>
      <c r="C10" s="138"/>
      <c r="D10" s="139"/>
      <c r="E10" s="139"/>
      <c r="F10" s="140" t="s">
        <v>3</v>
      </c>
      <c r="G10" s="141"/>
      <c r="H10" s="142">
        <f t="shared" si="2"/>
        <v>0</v>
      </c>
      <c r="I10" s="142">
        <f t="shared" si="2"/>
        <v>0</v>
      </c>
      <c r="J10" s="142">
        <f t="shared" si="2"/>
        <v>0</v>
      </c>
      <c r="K10" s="142">
        <v>0</v>
      </c>
      <c r="L10" s="143">
        <f t="shared" si="2"/>
        <v>0</v>
      </c>
      <c r="M10" s="142">
        <f t="shared" si="2"/>
        <v>0</v>
      </c>
      <c r="N10" s="230"/>
      <c r="O10" s="230"/>
      <c r="P10" s="230"/>
    </row>
    <row r="11" spans="1:19" x14ac:dyDescent="0.25">
      <c r="A11" s="160" t="s">
        <v>5</v>
      </c>
      <c r="B11" s="161"/>
      <c r="C11" s="162">
        <v>16003</v>
      </c>
      <c r="D11" s="163"/>
      <c r="E11" s="164" t="s">
        <v>4</v>
      </c>
      <c r="F11" s="164"/>
      <c r="G11" s="165">
        <f t="shared" ref="G11:M11" si="3">SUM(G12:G14)</f>
        <v>28</v>
      </c>
      <c r="H11" s="166">
        <f t="shared" si="3"/>
        <v>206399</v>
      </c>
      <c r="I11" s="166">
        <f t="shared" si="3"/>
        <v>12600</v>
      </c>
      <c r="J11" s="166">
        <f t="shared" si="3"/>
        <v>0</v>
      </c>
      <c r="K11" s="166">
        <f t="shared" si="3"/>
        <v>69258</v>
      </c>
      <c r="L11" s="166">
        <f t="shared" si="3"/>
        <v>100000</v>
      </c>
      <c r="M11" s="166">
        <f t="shared" si="3"/>
        <v>388257</v>
      </c>
      <c r="N11" s="230"/>
      <c r="O11" s="230"/>
      <c r="P11" s="230"/>
    </row>
    <row r="12" spans="1:19" x14ac:dyDescent="0.25">
      <c r="A12" s="136"/>
      <c r="B12" s="137"/>
      <c r="C12" s="159"/>
      <c r="D12" s="139"/>
      <c r="E12" s="139"/>
      <c r="F12" s="140" t="s">
        <v>1</v>
      </c>
      <c r="G12" s="141">
        <v>28</v>
      </c>
      <c r="H12" s="143">
        <v>206399</v>
      </c>
      <c r="I12" s="142">
        <v>12600</v>
      </c>
      <c r="J12" s="142">
        <v>0</v>
      </c>
      <c r="K12" s="142"/>
      <c r="L12" s="143">
        <v>100000</v>
      </c>
      <c r="M12" s="151">
        <f t="shared" ref="M12:M22" si="4">SUM(H12:L12)</f>
        <v>318999</v>
      </c>
    </row>
    <row r="13" spans="1:19" x14ac:dyDescent="0.25">
      <c r="A13" s="136"/>
      <c r="B13" s="137"/>
      <c r="C13" s="159"/>
      <c r="D13" s="139"/>
      <c r="E13" s="139"/>
      <c r="F13" s="140" t="s">
        <v>2</v>
      </c>
      <c r="G13" s="141"/>
      <c r="H13" s="142"/>
      <c r="I13" s="142">
        <v>0</v>
      </c>
      <c r="J13" s="142"/>
      <c r="K13" s="142">
        <v>69258</v>
      </c>
      <c r="L13" s="143"/>
      <c r="M13" s="151">
        <f t="shared" si="4"/>
        <v>69258</v>
      </c>
      <c r="O13" s="226"/>
    </row>
    <row r="14" spans="1:19" x14ac:dyDescent="0.25">
      <c r="A14" s="136"/>
      <c r="B14" s="137"/>
      <c r="C14" s="159"/>
      <c r="D14" s="139"/>
      <c r="E14" s="139"/>
      <c r="F14" s="140" t="s">
        <v>3</v>
      </c>
      <c r="G14" s="141"/>
      <c r="H14" s="142"/>
      <c r="I14" s="142"/>
      <c r="J14" s="142"/>
      <c r="K14" s="142" t="s">
        <v>133</v>
      </c>
      <c r="L14" s="143"/>
      <c r="M14" s="151">
        <f t="shared" si="4"/>
        <v>0</v>
      </c>
      <c r="O14" s="226"/>
    </row>
    <row r="15" spans="1:19" x14ac:dyDescent="0.25">
      <c r="A15" s="160" t="s">
        <v>6</v>
      </c>
      <c r="B15" s="161"/>
      <c r="C15" s="162">
        <v>16083</v>
      </c>
      <c r="D15" s="163"/>
      <c r="E15" s="164" t="s">
        <v>105</v>
      </c>
      <c r="F15" s="164"/>
      <c r="G15" s="165">
        <f t="shared" ref="G15:L15" si="5">SUM(G16:G18)</f>
        <v>0</v>
      </c>
      <c r="H15" s="166">
        <f t="shared" si="5"/>
        <v>0</v>
      </c>
      <c r="I15" s="166">
        <f t="shared" si="5"/>
        <v>0</v>
      </c>
      <c r="J15" s="166">
        <f t="shared" si="5"/>
        <v>0</v>
      </c>
      <c r="K15" s="166">
        <f t="shared" si="5"/>
        <v>0</v>
      </c>
      <c r="L15" s="166">
        <f t="shared" si="5"/>
        <v>0</v>
      </c>
      <c r="M15" s="167">
        <f t="shared" si="4"/>
        <v>0</v>
      </c>
    </row>
    <row r="16" spans="1:19" x14ac:dyDescent="0.25">
      <c r="A16" s="136"/>
      <c r="B16" s="137"/>
      <c r="C16" s="138"/>
      <c r="D16" s="139"/>
      <c r="E16" s="139"/>
      <c r="F16" s="140" t="s">
        <v>1</v>
      </c>
      <c r="G16" s="141"/>
      <c r="H16" s="142"/>
      <c r="I16" s="142"/>
      <c r="J16" s="142"/>
      <c r="K16" s="142"/>
      <c r="L16" s="143"/>
      <c r="M16" s="151">
        <f t="shared" si="4"/>
        <v>0</v>
      </c>
      <c r="O16" s="226"/>
      <c r="Q16" s="226"/>
    </row>
    <row r="17" spans="1:17" x14ac:dyDescent="0.25">
      <c r="A17" s="136"/>
      <c r="B17" s="137"/>
      <c r="C17" s="138"/>
      <c r="D17" s="139"/>
      <c r="E17" s="139"/>
      <c r="F17" s="140" t="s">
        <v>2</v>
      </c>
      <c r="G17" s="141"/>
      <c r="H17" s="142"/>
      <c r="I17" s="142"/>
      <c r="J17" s="142"/>
      <c r="K17" s="142"/>
      <c r="L17" s="143"/>
      <c r="M17" s="151">
        <f t="shared" si="4"/>
        <v>0</v>
      </c>
    </row>
    <row r="18" spans="1:17" x14ac:dyDescent="0.25">
      <c r="A18" s="136"/>
      <c r="B18" s="137"/>
      <c r="C18" s="138"/>
      <c r="D18" s="139"/>
      <c r="E18" s="139"/>
      <c r="F18" s="140" t="s">
        <v>3</v>
      </c>
      <c r="G18" s="141"/>
      <c r="H18" s="142"/>
      <c r="I18" s="142"/>
      <c r="J18" s="142"/>
      <c r="K18" s="142"/>
      <c r="L18" s="143"/>
      <c r="M18" s="151">
        <f t="shared" si="4"/>
        <v>0</v>
      </c>
    </row>
    <row r="19" spans="1:17" ht="15.75" customHeight="1" x14ac:dyDescent="0.25">
      <c r="A19" s="144">
        <v>1.2</v>
      </c>
      <c r="B19" s="145"/>
      <c r="C19" s="146">
        <v>169</v>
      </c>
      <c r="D19" s="147" t="s">
        <v>7</v>
      </c>
      <c r="E19" s="147"/>
      <c r="F19" s="147"/>
      <c r="G19" s="149">
        <f t="shared" ref="G19:M19" si="6">SUM(G20:G22)</f>
        <v>0</v>
      </c>
      <c r="H19" s="150">
        <f t="shared" si="6"/>
        <v>110336</v>
      </c>
      <c r="I19" s="150">
        <f t="shared" si="6"/>
        <v>4740</v>
      </c>
      <c r="J19" s="150">
        <f t="shared" si="6"/>
        <v>0</v>
      </c>
      <c r="K19" s="150">
        <f t="shared" si="6"/>
        <v>0</v>
      </c>
      <c r="L19" s="150">
        <f t="shared" si="6"/>
        <v>0</v>
      </c>
      <c r="M19" s="150">
        <f t="shared" si="6"/>
        <v>115076</v>
      </c>
    </row>
    <row r="20" spans="1:17" x14ac:dyDescent="0.25">
      <c r="A20" s="136"/>
      <c r="B20" s="137"/>
      <c r="C20" s="170"/>
      <c r="D20" s="139"/>
      <c r="E20" s="139"/>
      <c r="F20" s="140" t="s">
        <v>1</v>
      </c>
      <c r="G20" s="141"/>
      <c r="H20" s="143">
        <v>110336</v>
      </c>
      <c r="I20" s="142">
        <v>1240</v>
      </c>
      <c r="J20" s="142"/>
      <c r="K20" s="142"/>
      <c r="L20" s="142"/>
      <c r="M20" s="151">
        <f t="shared" si="4"/>
        <v>111576</v>
      </c>
      <c r="O20" s="226"/>
      <c r="Q20" s="226"/>
    </row>
    <row r="21" spans="1:17" x14ac:dyDescent="0.25">
      <c r="A21" s="136"/>
      <c r="B21" s="137"/>
      <c r="C21" s="170"/>
      <c r="D21" s="139"/>
      <c r="E21" s="139"/>
      <c r="F21" s="140" t="s">
        <v>2</v>
      </c>
      <c r="G21" s="141"/>
      <c r="H21" s="142"/>
      <c r="I21" s="142">
        <v>3500</v>
      </c>
      <c r="J21" s="142"/>
      <c r="K21" s="142"/>
      <c r="L21" s="143"/>
      <c r="M21" s="151">
        <f t="shared" si="4"/>
        <v>3500</v>
      </c>
    </row>
    <row r="22" spans="1:17" x14ac:dyDescent="0.25">
      <c r="A22" s="136"/>
      <c r="B22" s="137"/>
      <c r="C22" s="170"/>
      <c r="D22" s="139"/>
      <c r="E22" s="139"/>
      <c r="F22" s="140" t="s">
        <v>3</v>
      </c>
      <c r="G22" s="141"/>
      <c r="H22" s="142"/>
      <c r="I22" s="142"/>
      <c r="J22" s="142"/>
      <c r="K22" s="142"/>
      <c r="L22" s="143"/>
      <c r="M22" s="151">
        <f t="shared" si="4"/>
        <v>0</v>
      </c>
    </row>
    <row r="23" spans="1:17" ht="15.75" customHeight="1" x14ac:dyDescent="0.25">
      <c r="A23" s="144">
        <v>1.3</v>
      </c>
      <c r="B23" s="145"/>
      <c r="C23" s="146">
        <v>163</v>
      </c>
      <c r="D23" s="147" t="s">
        <v>89</v>
      </c>
      <c r="E23" s="147"/>
      <c r="F23" s="147"/>
      <c r="G23" s="149">
        <f t="shared" ref="G23:M26" si="7">SUM(G27+G31+G35+G39+G43+G47+G51)</f>
        <v>36</v>
      </c>
      <c r="H23" s="150">
        <f t="shared" si="7"/>
        <v>181697</v>
      </c>
      <c r="I23" s="150">
        <f t="shared" si="7"/>
        <v>223533</v>
      </c>
      <c r="J23" s="150">
        <f t="shared" si="7"/>
        <v>21000</v>
      </c>
      <c r="K23" s="150">
        <f t="shared" si="7"/>
        <v>0</v>
      </c>
      <c r="L23" s="150">
        <f t="shared" si="7"/>
        <v>0</v>
      </c>
      <c r="M23" s="150">
        <f t="shared" si="7"/>
        <v>426230</v>
      </c>
    </row>
    <row r="24" spans="1:17" x14ac:dyDescent="0.25">
      <c r="A24" s="136"/>
      <c r="B24" s="137"/>
      <c r="C24" s="138"/>
      <c r="D24" s="139"/>
      <c r="E24" s="139"/>
      <c r="F24" s="140" t="s">
        <v>1</v>
      </c>
      <c r="G24" s="141">
        <v>36</v>
      </c>
      <c r="H24" s="143">
        <f t="shared" si="7"/>
        <v>181697</v>
      </c>
      <c r="I24" s="142">
        <v>220000</v>
      </c>
      <c r="J24" s="142">
        <f t="shared" si="7"/>
        <v>21000</v>
      </c>
      <c r="K24" s="142">
        <f t="shared" si="7"/>
        <v>0</v>
      </c>
      <c r="L24" s="143">
        <f t="shared" si="7"/>
        <v>0</v>
      </c>
      <c r="M24" s="151">
        <f t="shared" si="7"/>
        <v>422697</v>
      </c>
    </row>
    <row r="25" spans="1:17" x14ac:dyDescent="0.25">
      <c r="A25" s="136"/>
      <c r="B25" s="137"/>
      <c r="C25" s="138"/>
      <c r="D25" s="139"/>
      <c r="E25" s="139"/>
      <c r="F25" s="140" t="s">
        <v>2</v>
      </c>
      <c r="G25" s="141"/>
      <c r="H25" s="142">
        <f t="shared" si="7"/>
        <v>0</v>
      </c>
      <c r="I25" s="142">
        <v>3533</v>
      </c>
      <c r="J25" s="142">
        <f t="shared" si="7"/>
        <v>0</v>
      </c>
      <c r="K25" s="142">
        <f t="shared" si="7"/>
        <v>0</v>
      </c>
      <c r="L25" s="143">
        <f t="shared" si="7"/>
        <v>0</v>
      </c>
      <c r="M25" s="151">
        <f t="shared" si="7"/>
        <v>3533</v>
      </c>
      <c r="O25" s="226"/>
    </row>
    <row r="26" spans="1:17" x14ac:dyDescent="0.25">
      <c r="A26" s="136"/>
      <c r="B26" s="137"/>
      <c r="C26" s="138"/>
      <c r="D26" s="139"/>
      <c r="E26" s="139"/>
      <c r="F26" s="140" t="s">
        <v>3</v>
      </c>
      <c r="G26" s="141"/>
      <c r="H26" s="142">
        <f t="shared" si="7"/>
        <v>0</v>
      </c>
      <c r="I26" s="142">
        <f t="shared" si="7"/>
        <v>0</v>
      </c>
      <c r="J26" s="142">
        <f t="shared" si="7"/>
        <v>0</v>
      </c>
      <c r="K26" s="142">
        <f t="shared" si="7"/>
        <v>0</v>
      </c>
      <c r="L26" s="143">
        <f t="shared" si="7"/>
        <v>0</v>
      </c>
      <c r="M26" s="151">
        <f t="shared" si="7"/>
        <v>0</v>
      </c>
    </row>
    <row r="27" spans="1:17" x14ac:dyDescent="0.25">
      <c r="A27" s="160" t="s">
        <v>8</v>
      </c>
      <c r="B27" s="161"/>
      <c r="C27" s="162">
        <v>16303</v>
      </c>
      <c r="D27" s="163"/>
      <c r="E27" s="164" t="s">
        <v>9</v>
      </c>
      <c r="F27" s="164"/>
      <c r="G27" s="165">
        <f t="shared" ref="G27:M27" si="8">SUM(G28:G30)</f>
        <v>36</v>
      </c>
      <c r="H27" s="166">
        <f t="shared" si="8"/>
        <v>181697</v>
      </c>
      <c r="I27" s="166">
        <f t="shared" si="8"/>
        <v>223533</v>
      </c>
      <c r="J27" s="166">
        <f t="shared" si="8"/>
        <v>21000</v>
      </c>
      <c r="K27" s="166">
        <f t="shared" si="8"/>
        <v>0</v>
      </c>
      <c r="L27" s="166">
        <f t="shared" si="8"/>
        <v>0</v>
      </c>
      <c r="M27" s="166">
        <f t="shared" si="8"/>
        <v>426230</v>
      </c>
    </row>
    <row r="28" spans="1:17" x14ac:dyDescent="0.25">
      <c r="A28" s="136"/>
      <c r="B28" s="137"/>
      <c r="C28" s="138"/>
      <c r="D28" s="139"/>
      <c r="E28" s="139"/>
      <c r="F28" s="140" t="s">
        <v>1</v>
      </c>
      <c r="G28" s="141">
        <v>36</v>
      </c>
      <c r="H28" s="143">
        <v>181697</v>
      </c>
      <c r="I28" s="142">
        <v>220000</v>
      </c>
      <c r="J28" s="142">
        <v>21000</v>
      </c>
      <c r="K28" s="142"/>
      <c r="L28" s="143">
        <v>0</v>
      </c>
      <c r="M28" s="151">
        <f>H28+I28+J28+K28+L28</f>
        <v>422697</v>
      </c>
    </row>
    <row r="29" spans="1:17" x14ac:dyDescent="0.25">
      <c r="A29" s="136"/>
      <c r="B29" s="137"/>
      <c r="C29" s="138"/>
      <c r="D29" s="139"/>
      <c r="E29" s="139"/>
      <c r="F29" s="140" t="s">
        <v>2</v>
      </c>
      <c r="G29" s="141"/>
      <c r="H29" s="142"/>
      <c r="I29" s="142">
        <v>3533</v>
      </c>
      <c r="J29" s="142">
        <v>0</v>
      </c>
      <c r="K29" s="142"/>
      <c r="L29" s="143">
        <v>0</v>
      </c>
      <c r="M29" s="151">
        <f>H29+I29+J29+K29+L29</f>
        <v>3533</v>
      </c>
    </row>
    <row r="30" spans="1:17" x14ac:dyDescent="0.25">
      <c r="A30" s="136"/>
      <c r="B30" s="137"/>
      <c r="C30" s="138"/>
      <c r="D30" s="139"/>
      <c r="E30" s="139"/>
      <c r="F30" s="140" t="s">
        <v>3</v>
      </c>
      <c r="G30" s="141"/>
      <c r="H30" s="142"/>
      <c r="I30" s="142"/>
      <c r="J30" s="142"/>
      <c r="K30" s="142"/>
      <c r="L30" s="143"/>
      <c r="M30" s="142">
        <f t="shared" ref="M30:M62" si="9">SUM(H30:L30)</f>
        <v>0</v>
      </c>
    </row>
    <row r="31" spans="1:17" x14ac:dyDescent="0.25">
      <c r="A31" s="160" t="s">
        <v>10</v>
      </c>
      <c r="B31" s="161"/>
      <c r="C31" s="162">
        <v>16343</v>
      </c>
      <c r="D31" s="163"/>
      <c r="E31" s="164" t="s">
        <v>11</v>
      </c>
      <c r="F31" s="164"/>
      <c r="G31" s="165">
        <f t="shared" ref="G31:L31" si="10">SUM(G32:G34)</f>
        <v>0</v>
      </c>
      <c r="H31" s="166">
        <f t="shared" si="10"/>
        <v>0</v>
      </c>
      <c r="I31" s="166">
        <f t="shared" si="10"/>
        <v>0</v>
      </c>
      <c r="J31" s="166">
        <f t="shared" si="10"/>
        <v>0</v>
      </c>
      <c r="K31" s="166">
        <f t="shared" si="10"/>
        <v>0</v>
      </c>
      <c r="L31" s="166">
        <f t="shared" si="10"/>
        <v>0</v>
      </c>
      <c r="M31" s="166">
        <f t="shared" si="9"/>
        <v>0</v>
      </c>
    </row>
    <row r="32" spans="1:17" x14ac:dyDescent="0.25">
      <c r="A32" s="136"/>
      <c r="B32" s="137"/>
      <c r="C32" s="138"/>
      <c r="D32" s="139"/>
      <c r="E32" s="139"/>
      <c r="F32" s="140" t="s">
        <v>1</v>
      </c>
      <c r="G32" s="141"/>
      <c r="H32" s="142"/>
      <c r="I32" s="142"/>
      <c r="J32" s="142"/>
      <c r="K32" s="142"/>
      <c r="L32" s="143"/>
      <c r="M32" s="142">
        <f t="shared" si="9"/>
        <v>0</v>
      </c>
    </row>
    <row r="33" spans="1:13" x14ac:dyDescent="0.25">
      <c r="A33" s="136"/>
      <c r="B33" s="137"/>
      <c r="C33" s="138"/>
      <c r="D33" s="139"/>
      <c r="E33" s="139"/>
      <c r="F33" s="140" t="s">
        <v>2</v>
      </c>
      <c r="G33" s="141"/>
      <c r="H33" s="142"/>
      <c r="I33" s="142"/>
      <c r="J33" s="142"/>
      <c r="K33" s="142"/>
      <c r="L33" s="143"/>
      <c r="M33" s="142">
        <f t="shared" si="9"/>
        <v>0</v>
      </c>
    </row>
    <row r="34" spans="1:13" x14ac:dyDescent="0.25">
      <c r="A34" s="136"/>
      <c r="B34" s="137"/>
      <c r="C34" s="138"/>
      <c r="D34" s="139"/>
      <c r="E34" s="139"/>
      <c r="F34" s="140" t="s">
        <v>3</v>
      </c>
      <c r="G34" s="141"/>
      <c r="H34" s="142"/>
      <c r="I34" s="142"/>
      <c r="J34" s="142"/>
      <c r="K34" s="142"/>
      <c r="L34" s="143"/>
      <c r="M34" s="142">
        <f t="shared" si="9"/>
        <v>0</v>
      </c>
    </row>
    <row r="35" spans="1:13" x14ac:dyDescent="0.25">
      <c r="A35" s="160" t="s">
        <v>12</v>
      </c>
      <c r="B35" s="161"/>
      <c r="C35" s="162">
        <v>16383</v>
      </c>
      <c r="D35" s="163"/>
      <c r="E35" s="164" t="s">
        <v>13</v>
      </c>
      <c r="F35" s="164"/>
      <c r="G35" s="165">
        <f t="shared" ref="G35:L35" si="11">SUM(G36:G38)</f>
        <v>0</v>
      </c>
      <c r="H35" s="166">
        <f t="shared" si="11"/>
        <v>0</v>
      </c>
      <c r="I35" s="166">
        <f t="shared" si="11"/>
        <v>0</v>
      </c>
      <c r="J35" s="166">
        <f t="shared" si="11"/>
        <v>0</v>
      </c>
      <c r="K35" s="166">
        <f t="shared" si="11"/>
        <v>0</v>
      </c>
      <c r="L35" s="166">
        <f t="shared" si="11"/>
        <v>0</v>
      </c>
      <c r="M35" s="166">
        <f t="shared" si="9"/>
        <v>0</v>
      </c>
    </row>
    <row r="36" spans="1:13" x14ac:dyDescent="0.25">
      <c r="A36" s="136"/>
      <c r="B36" s="137"/>
      <c r="C36" s="138"/>
      <c r="D36" s="139"/>
      <c r="E36" s="139"/>
      <c r="F36" s="140" t="s">
        <v>1</v>
      </c>
      <c r="G36" s="141"/>
      <c r="H36" s="142"/>
      <c r="I36" s="142"/>
      <c r="J36" s="142"/>
      <c r="K36" s="142"/>
      <c r="L36" s="143"/>
      <c r="M36" s="142">
        <f t="shared" si="9"/>
        <v>0</v>
      </c>
    </row>
    <row r="37" spans="1:13" x14ac:dyDescent="0.25">
      <c r="A37" s="136"/>
      <c r="B37" s="137"/>
      <c r="C37" s="138"/>
      <c r="D37" s="139"/>
      <c r="E37" s="139"/>
      <c r="F37" s="140" t="s">
        <v>2</v>
      </c>
      <c r="G37" s="141"/>
      <c r="H37" s="142"/>
      <c r="I37" s="142"/>
      <c r="J37" s="142"/>
      <c r="K37" s="142"/>
      <c r="L37" s="143"/>
      <c r="M37" s="142">
        <f t="shared" si="9"/>
        <v>0</v>
      </c>
    </row>
    <row r="38" spans="1:13" x14ac:dyDescent="0.25">
      <c r="A38" s="136"/>
      <c r="B38" s="137"/>
      <c r="C38" s="138"/>
      <c r="D38" s="139"/>
      <c r="E38" s="139"/>
      <c r="F38" s="140" t="s">
        <v>3</v>
      </c>
      <c r="G38" s="141"/>
      <c r="H38" s="142"/>
      <c r="I38" s="142"/>
      <c r="J38" s="142"/>
      <c r="K38" s="142"/>
      <c r="L38" s="143"/>
      <c r="M38" s="151">
        <f t="shared" si="9"/>
        <v>0</v>
      </c>
    </row>
    <row r="39" spans="1:13" x14ac:dyDescent="0.25">
      <c r="A39" s="160" t="s">
        <v>14</v>
      </c>
      <c r="B39" s="161"/>
      <c r="C39" s="162">
        <v>16423</v>
      </c>
      <c r="D39" s="163"/>
      <c r="E39" s="164" t="s">
        <v>15</v>
      </c>
      <c r="F39" s="164"/>
      <c r="G39" s="165">
        <f t="shared" ref="G39:L39" si="12">SUM(G40:G42)</f>
        <v>0</v>
      </c>
      <c r="H39" s="166">
        <f t="shared" si="12"/>
        <v>0</v>
      </c>
      <c r="I39" s="166">
        <f t="shared" si="12"/>
        <v>0</v>
      </c>
      <c r="J39" s="166">
        <f t="shared" si="12"/>
        <v>0</v>
      </c>
      <c r="K39" s="166">
        <f t="shared" si="12"/>
        <v>0</v>
      </c>
      <c r="L39" s="166">
        <f t="shared" si="12"/>
        <v>0</v>
      </c>
      <c r="M39" s="167">
        <f t="shared" si="9"/>
        <v>0</v>
      </c>
    </row>
    <row r="40" spans="1:13" x14ac:dyDescent="0.25">
      <c r="A40" s="136"/>
      <c r="B40" s="137"/>
      <c r="C40" s="138"/>
      <c r="D40" s="139"/>
      <c r="E40" s="139"/>
      <c r="F40" s="140" t="s">
        <v>1</v>
      </c>
      <c r="G40" s="141"/>
      <c r="H40" s="142"/>
      <c r="I40" s="142"/>
      <c r="J40" s="142"/>
      <c r="K40" s="142"/>
      <c r="L40" s="143"/>
      <c r="M40" s="151">
        <f t="shared" si="9"/>
        <v>0</v>
      </c>
    </row>
    <row r="41" spans="1:13" x14ac:dyDescent="0.25">
      <c r="A41" s="136"/>
      <c r="B41" s="137"/>
      <c r="C41" s="138"/>
      <c r="D41" s="139"/>
      <c r="E41" s="139"/>
      <c r="F41" s="140" t="s">
        <v>2</v>
      </c>
      <c r="G41" s="141"/>
      <c r="H41" s="142"/>
      <c r="I41" s="142"/>
      <c r="J41" s="142"/>
      <c r="K41" s="142"/>
      <c r="L41" s="143"/>
      <c r="M41" s="151">
        <f t="shared" si="9"/>
        <v>0</v>
      </c>
    </row>
    <row r="42" spans="1:13" x14ac:dyDescent="0.25">
      <c r="A42" s="136"/>
      <c r="B42" s="137"/>
      <c r="C42" s="138"/>
      <c r="D42" s="139"/>
      <c r="E42" s="139"/>
      <c r="F42" s="140" t="s">
        <v>3</v>
      </c>
      <c r="G42" s="141"/>
      <c r="H42" s="142"/>
      <c r="I42" s="142"/>
      <c r="J42" s="142"/>
      <c r="K42" s="142"/>
      <c r="L42" s="143"/>
      <c r="M42" s="151">
        <f t="shared" si="9"/>
        <v>0</v>
      </c>
    </row>
    <row r="43" spans="1:13" x14ac:dyDescent="0.25">
      <c r="A43" s="160" t="s">
        <v>16</v>
      </c>
      <c r="B43" s="161"/>
      <c r="C43" s="162">
        <v>16463</v>
      </c>
      <c r="D43" s="163"/>
      <c r="E43" s="164" t="s">
        <v>17</v>
      </c>
      <c r="F43" s="164"/>
      <c r="G43" s="165">
        <f t="shared" ref="G43:L43" si="13">SUM(G44:G46)</f>
        <v>0</v>
      </c>
      <c r="H43" s="166">
        <f t="shared" si="13"/>
        <v>0</v>
      </c>
      <c r="I43" s="166">
        <f t="shared" si="13"/>
        <v>0</v>
      </c>
      <c r="J43" s="166">
        <f t="shared" si="13"/>
        <v>0</v>
      </c>
      <c r="K43" s="166">
        <f t="shared" si="13"/>
        <v>0</v>
      </c>
      <c r="L43" s="166">
        <f t="shared" si="13"/>
        <v>0</v>
      </c>
      <c r="M43" s="167">
        <f t="shared" si="9"/>
        <v>0</v>
      </c>
    </row>
    <row r="44" spans="1:13" x14ac:dyDescent="0.25">
      <c r="A44" s="136"/>
      <c r="B44" s="137"/>
      <c r="C44" s="138"/>
      <c r="D44" s="139"/>
      <c r="E44" s="139"/>
      <c r="F44" s="140" t="s">
        <v>1</v>
      </c>
      <c r="G44" s="141"/>
      <c r="H44" s="142"/>
      <c r="I44" s="142"/>
      <c r="J44" s="142"/>
      <c r="K44" s="142"/>
      <c r="L44" s="143"/>
      <c r="M44" s="151">
        <f t="shared" si="9"/>
        <v>0</v>
      </c>
    </row>
    <row r="45" spans="1:13" x14ac:dyDescent="0.25">
      <c r="A45" s="136"/>
      <c r="B45" s="137"/>
      <c r="C45" s="138"/>
      <c r="D45" s="139"/>
      <c r="E45" s="139"/>
      <c r="F45" s="140" t="s">
        <v>2</v>
      </c>
      <c r="G45" s="141"/>
      <c r="H45" s="142"/>
      <c r="I45" s="142"/>
      <c r="J45" s="142"/>
      <c r="K45" s="142"/>
      <c r="L45" s="143"/>
      <c r="M45" s="151">
        <f t="shared" si="9"/>
        <v>0</v>
      </c>
    </row>
    <row r="46" spans="1:13" x14ac:dyDescent="0.25">
      <c r="A46" s="136"/>
      <c r="B46" s="137"/>
      <c r="C46" s="138"/>
      <c r="D46" s="139"/>
      <c r="E46" s="139"/>
      <c r="F46" s="140" t="s">
        <v>3</v>
      </c>
      <c r="G46" s="141"/>
      <c r="H46" s="142"/>
      <c r="I46" s="142"/>
      <c r="J46" s="142"/>
      <c r="K46" s="142"/>
      <c r="L46" s="143"/>
      <c r="M46" s="151">
        <f t="shared" si="9"/>
        <v>0</v>
      </c>
    </row>
    <row r="47" spans="1:13" x14ac:dyDescent="0.25">
      <c r="A47" s="160" t="s">
        <v>18</v>
      </c>
      <c r="B47" s="161"/>
      <c r="C47" s="162">
        <v>16503</v>
      </c>
      <c r="D47" s="163"/>
      <c r="E47" s="164" t="s">
        <v>19</v>
      </c>
      <c r="F47" s="164"/>
      <c r="G47" s="165">
        <f t="shared" ref="G47:L47" si="14">SUM(G48:G50)</f>
        <v>0</v>
      </c>
      <c r="H47" s="166">
        <f t="shared" si="14"/>
        <v>0</v>
      </c>
      <c r="I47" s="166">
        <f t="shared" si="14"/>
        <v>0</v>
      </c>
      <c r="J47" s="166">
        <f t="shared" si="14"/>
        <v>0</v>
      </c>
      <c r="K47" s="166">
        <f t="shared" si="14"/>
        <v>0</v>
      </c>
      <c r="L47" s="166">
        <f t="shared" si="14"/>
        <v>0</v>
      </c>
      <c r="M47" s="167">
        <f t="shared" si="9"/>
        <v>0</v>
      </c>
    </row>
    <row r="48" spans="1:13" x14ac:dyDescent="0.25">
      <c r="A48" s="136"/>
      <c r="B48" s="137"/>
      <c r="C48" s="138"/>
      <c r="D48" s="139"/>
      <c r="E48" s="139"/>
      <c r="F48" s="140" t="s">
        <v>1</v>
      </c>
      <c r="G48" s="141"/>
      <c r="H48" s="142"/>
      <c r="I48" s="142"/>
      <c r="J48" s="142"/>
      <c r="K48" s="142"/>
      <c r="L48" s="143"/>
      <c r="M48" s="151">
        <f t="shared" si="9"/>
        <v>0</v>
      </c>
    </row>
    <row r="49" spans="1:13" x14ac:dyDescent="0.25">
      <c r="A49" s="136"/>
      <c r="B49" s="137"/>
      <c r="C49" s="138"/>
      <c r="D49" s="139"/>
      <c r="E49" s="139"/>
      <c r="F49" s="140" t="s">
        <v>2</v>
      </c>
      <c r="G49" s="141"/>
      <c r="H49" s="142"/>
      <c r="I49" s="142"/>
      <c r="J49" s="142"/>
      <c r="K49" s="142"/>
      <c r="L49" s="143"/>
      <c r="M49" s="151">
        <f t="shared" si="9"/>
        <v>0</v>
      </c>
    </row>
    <row r="50" spans="1:13" x14ac:dyDescent="0.25">
      <c r="A50" s="136"/>
      <c r="B50" s="137"/>
      <c r="C50" s="138"/>
      <c r="D50" s="139"/>
      <c r="E50" s="139"/>
      <c r="F50" s="140" t="s">
        <v>3</v>
      </c>
      <c r="G50" s="141"/>
      <c r="H50" s="142"/>
      <c r="I50" s="142"/>
      <c r="J50" s="142"/>
      <c r="K50" s="142"/>
      <c r="L50" s="143"/>
      <c r="M50" s="151">
        <f t="shared" si="9"/>
        <v>0</v>
      </c>
    </row>
    <row r="51" spans="1:13" x14ac:dyDescent="0.25">
      <c r="A51" s="160" t="s">
        <v>20</v>
      </c>
      <c r="B51" s="161"/>
      <c r="C51" s="162">
        <v>16543</v>
      </c>
      <c r="D51" s="163"/>
      <c r="E51" s="164" t="s">
        <v>21</v>
      </c>
      <c r="F51" s="164"/>
      <c r="G51" s="165">
        <f t="shared" ref="G51:L51" si="15">SUM(G52:G54)</f>
        <v>0</v>
      </c>
      <c r="H51" s="166">
        <f t="shared" si="15"/>
        <v>0</v>
      </c>
      <c r="I51" s="166">
        <f t="shared" si="15"/>
        <v>0</v>
      </c>
      <c r="J51" s="166">
        <f t="shared" si="15"/>
        <v>0</v>
      </c>
      <c r="K51" s="166">
        <f t="shared" si="15"/>
        <v>0</v>
      </c>
      <c r="L51" s="166">
        <f t="shared" si="15"/>
        <v>0</v>
      </c>
      <c r="M51" s="167">
        <f t="shared" si="9"/>
        <v>0</v>
      </c>
    </row>
    <row r="52" spans="1:13" x14ac:dyDescent="0.25">
      <c r="A52" s="136"/>
      <c r="B52" s="137"/>
      <c r="C52" s="138"/>
      <c r="D52" s="139"/>
      <c r="E52" s="139"/>
      <c r="F52" s="140" t="s">
        <v>1</v>
      </c>
      <c r="G52" s="141"/>
      <c r="H52" s="142"/>
      <c r="I52" s="142"/>
      <c r="J52" s="142"/>
      <c r="K52" s="142"/>
      <c r="L52" s="143"/>
      <c r="M52" s="151">
        <f t="shared" si="9"/>
        <v>0</v>
      </c>
    </row>
    <row r="53" spans="1:13" x14ac:dyDescent="0.25">
      <c r="A53" s="136"/>
      <c r="B53" s="137"/>
      <c r="C53" s="138"/>
      <c r="D53" s="139"/>
      <c r="E53" s="139"/>
      <c r="F53" s="140" t="s">
        <v>2</v>
      </c>
      <c r="G53" s="141"/>
      <c r="H53" s="142"/>
      <c r="I53" s="142"/>
      <c r="J53" s="142"/>
      <c r="K53" s="142"/>
      <c r="L53" s="143"/>
      <c r="M53" s="151">
        <f t="shared" si="9"/>
        <v>0</v>
      </c>
    </row>
    <row r="54" spans="1:13" x14ac:dyDescent="0.25">
      <c r="A54" s="136"/>
      <c r="B54" s="137"/>
      <c r="C54" s="138"/>
      <c r="D54" s="139"/>
      <c r="E54" s="139"/>
      <c r="F54" s="140" t="s">
        <v>3</v>
      </c>
      <c r="G54" s="141"/>
      <c r="H54" s="142"/>
      <c r="I54" s="142"/>
      <c r="J54" s="142"/>
      <c r="K54" s="142"/>
      <c r="L54" s="143"/>
      <c r="M54" s="151">
        <f t="shared" si="9"/>
        <v>0</v>
      </c>
    </row>
    <row r="55" spans="1:13" ht="15.75" customHeight="1" x14ac:dyDescent="0.25">
      <c r="A55" s="231">
        <v>1.4</v>
      </c>
      <c r="B55" s="232"/>
      <c r="C55" s="233">
        <v>16605</v>
      </c>
      <c r="D55" s="234" t="s">
        <v>22</v>
      </c>
      <c r="E55" s="234"/>
      <c r="F55" s="234"/>
      <c r="G55" s="235">
        <f t="shared" ref="G55:M55" si="16">SUM(G56:G58)</f>
        <v>12</v>
      </c>
      <c r="H55" s="236">
        <f t="shared" si="16"/>
        <v>63742</v>
      </c>
      <c r="I55" s="236">
        <f t="shared" si="16"/>
        <v>540</v>
      </c>
      <c r="J55" s="236">
        <f t="shared" si="16"/>
        <v>0</v>
      </c>
      <c r="K55" s="236">
        <f t="shared" si="16"/>
        <v>0</v>
      </c>
      <c r="L55" s="236">
        <f t="shared" si="16"/>
        <v>0</v>
      </c>
      <c r="M55" s="236">
        <f t="shared" si="16"/>
        <v>64282</v>
      </c>
    </row>
    <row r="56" spans="1:13" x14ac:dyDescent="0.25">
      <c r="A56" s="136"/>
      <c r="B56" s="137"/>
      <c r="C56" s="138"/>
      <c r="D56" s="139"/>
      <c r="E56" s="139"/>
      <c r="F56" s="140" t="s">
        <v>1</v>
      </c>
      <c r="G56" s="141">
        <v>12</v>
      </c>
      <c r="H56" s="143">
        <v>63742</v>
      </c>
      <c r="I56" s="142">
        <v>540</v>
      </c>
      <c r="J56" s="142"/>
      <c r="K56" s="142"/>
      <c r="L56" s="143"/>
      <c r="M56" s="151">
        <f t="shared" si="9"/>
        <v>64282</v>
      </c>
    </row>
    <row r="57" spans="1:13" x14ac:dyDescent="0.25">
      <c r="A57" s="136"/>
      <c r="B57" s="137"/>
      <c r="C57" s="138"/>
      <c r="D57" s="139"/>
      <c r="E57" s="139"/>
      <c r="F57" s="140" t="s">
        <v>2</v>
      </c>
      <c r="G57" s="141"/>
      <c r="H57" s="142"/>
      <c r="I57" s="142"/>
      <c r="J57" s="142"/>
      <c r="K57" s="142"/>
      <c r="L57" s="143"/>
      <c r="M57" s="151">
        <f t="shared" si="9"/>
        <v>0</v>
      </c>
    </row>
    <row r="58" spans="1:13" x14ac:dyDescent="0.25">
      <c r="A58" s="136"/>
      <c r="B58" s="137"/>
      <c r="C58" s="138"/>
      <c r="D58" s="139"/>
      <c r="E58" s="139"/>
      <c r="F58" s="140" t="s">
        <v>3</v>
      </c>
      <c r="G58" s="141"/>
      <c r="H58" s="142"/>
      <c r="I58" s="142"/>
      <c r="J58" s="142"/>
      <c r="K58" s="142"/>
      <c r="L58" s="143"/>
      <c r="M58" s="151">
        <f t="shared" si="9"/>
        <v>0</v>
      </c>
    </row>
    <row r="59" spans="1:13" ht="15.75" customHeight="1" x14ac:dyDescent="0.25">
      <c r="A59" s="231">
        <v>1.5</v>
      </c>
      <c r="B59" s="232"/>
      <c r="C59" s="233">
        <v>16715</v>
      </c>
      <c r="D59" s="234" t="s">
        <v>23</v>
      </c>
      <c r="E59" s="234"/>
      <c r="F59" s="234"/>
      <c r="G59" s="235">
        <f t="shared" ref="G59:M59" si="17">SUM(G60:G62)</f>
        <v>8</v>
      </c>
      <c r="H59" s="236">
        <f t="shared" si="17"/>
        <v>43908</v>
      </c>
      <c r="I59" s="236">
        <f t="shared" si="17"/>
        <v>1100</v>
      </c>
      <c r="J59" s="236">
        <f t="shared" si="17"/>
        <v>0</v>
      </c>
      <c r="K59" s="236">
        <f t="shared" si="17"/>
        <v>0</v>
      </c>
      <c r="L59" s="236">
        <f t="shared" si="17"/>
        <v>0</v>
      </c>
      <c r="M59" s="236">
        <f t="shared" si="17"/>
        <v>45008</v>
      </c>
    </row>
    <row r="60" spans="1:13" x14ac:dyDescent="0.25">
      <c r="A60" s="136"/>
      <c r="B60" s="137"/>
      <c r="C60" s="138"/>
      <c r="D60" s="139"/>
      <c r="E60" s="139"/>
      <c r="F60" s="140" t="s">
        <v>1</v>
      </c>
      <c r="G60" s="141">
        <v>8</v>
      </c>
      <c r="H60" s="143">
        <v>43908</v>
      </c>
      <c r="I60" s="142">
        <v>1100</v>
      </c>
      <c r="J60" s="142"/>
      <c r="K60" s="142"/>
      <c r="L60" s="143"/>
      <c r="M60" s="151">
        <f t="shared" si="9"/>
        <v>45008</v>
      </c>
    </row>
    <row r="61" spans="1:13" x14ac:dyDescent="0.25">
      <c r="A61" s="136"/>
      <c r="B61" s="137"/>
      <c r="C61" s="138"/>
      <c r="D61" s="139"/>
      <c r="E61" s="139"/>
      <c r="F61" s="140" t="s">
        <v>2</v>
      </c>
      <c r="G61" s="141"/>
      <c r="H61" s="142"/>
      <c r="I61" s="142"/>
      <c r="J61" s="142"/>
      <c r="K61" s="142"/>
      <c r="L61" s="143">
        <v>0</v>
      </c>
      <c r="M61" s="151">
        <f t="shared" si="9"/>
        <v>0</v>
      </c>
    </row>
    <row r="62" spans="1:13" x14ac:dyDescent="0.25">
      <c r="A62" s="136"/>
      <c r="B62" s="137"/>
      <c r="C62" s="138"/>
      <c r="D62" s="139"/>
      <c r="E62" s="139"/>
      <c r="F62" s="140" t="s">
        <v>3</v>
      </c>
      <c r="G62" s="141"/>
      <c r="H62" s="142"/>
      <c r="I62" s="142"/>
      <c r="J62" s="142"/>
      <c r="K62" s="142"/>
      <c r="L62" s="143">
        <v>0</v>
      </c>
      <c r="M62" s="151">
        <f t="shared" si="9"/>
        <v>0</v>
      </c>
    </row>
    <row r="63" spans="1:13" ht="15.75" customHeight="1" x14ac:dyDescent="0.25">
      <c r="A63" s="231">
        <v>1.6</v>
      </c>
      <c r="B63" s="232"/>
      <c r="C63" s="233">
        <v>175</v>
      </c>
      <c r="D63" s="234" t="s">
        <v>24</v>
      </c>
      <c r="E63" s="234"/>
      <c r="F63" s="234"/>
      <c r="G63" s="235">
        <f t="shared" ref="G63:M66" si="18">G67+G71</f>
        <v>18</v>
      </c>
      <c r="H63" s="236">
        <f t="shared" si="18"/>
        <v>98657</v>
      </c>
      <c r="I63" s="236">
        <f t="shared" si="18"/>
        <v>4500</v>
      </c>
      <c r="J63" s="236">
        <f t="shared" si="18"/>
        <v>0</v>
      </c>
      <c r="K63" s="236">
        <f t="shared" si="18"/>
        <v>0</v>
      </c>
      <c r="L63" s="236">
        <f t="shared" si="18"/>
        <v>0</v>
      </c>
      <c r="M63" s="236">
        <f t="shared" si="18"/>
        <v>103157</v>
      </c>
    </row>
    <row r="64" spans="1:13" x14ac:dyDescent="0.25">
      <c r="A64" s="136"/>
      <c r="B64" s="137"/>
      <c r="C64" s="138"/>
      <c r="D64" s="139"/>
      <c r="E64" s="139"/>
      <c r="F64" s="140" t="s">
        <v>1</v>
      </c>
      <c r="G64" s="141">
        <f t="shared" si="18"/>
        <v>18</v>
      </c>
      <c r="H64" s="143">
        <v>98657</v>
      </c>
      <c r="I64" s="142">
        <v>4500</v>
      </c>
      <c r="J64" s="142">
        <f t="shared" si="18"/>
        <v>0</v>
      </c>
      <c r="K64" s="142">
        <f t="shared" si="18"/>
        <v>0</v>
      </c>
      <c r="L64" s="142">
        <f t="shared" si="18"/>
        <v>0</v>
      </c>
      <c r="M64" s="151">
        <f t="shared" si="18"/>
        <v>103157</v>
      </c>
    </row>
    <row r="65" spans="1:13" x14ac:dyDescent="0.25">
      <c r="A65" s="136"/>
      <c r="B65" s="137"/>
      <c r="C65" s="138"/>
      <c r="D65" s="139"/>
      <c r="E65" s="139"/>
      <c r="F65" s="140" t="s">
        <v>2</v>
      </c>
      <c r="G65" s="141"/>
      <c r="H65" s="142">
        <f t="shared" si="18"/>
        <v>0</v>
      </c>
      <c r="I65" s="142">
        <f t="shared" si="18"/>
        <v>0</v>
      </c>
      <c r="J65" s="142">
        <f t="shared" si="18"/>
        <v>0</v>
      </c>
      <c r="K65" s="142">
        <f t="shared" si="18"/>
        <v>0</v>
      </c>
      <c r="L65" s="143">
        <f t="shared" si="18"/>
        <v>0</v>
      </c>
      <c r="M65" s="151">
        <f t="shared" si="18"/>
        <v>0</v>
      </c>
    </row>
    <row r="66" spans="1:13" x14ac:dyDescent="0.25">
      <c r="A66" s="136"/>
      <c r="B66" s="137"/>
      <c r="C66" s="138"/>
      <c r="D66" s="139"/>
      <c r="E66" s="139"/>
      <c r="F66" s="140" t="s">
        <v>3</v>
      </c>
      <c r="G66" s="141"/>
      <c r="H66" s="142">
        <f t="shared" si="18"/>
        <v>0</v>
      </c>
      <c r="I66" s="142">
        <f t="shared" si="18"/>
        <v>0</v>
      </c>
      <c r="J66" s="142">
        <f t="shared" si="18"/>
        <v>0</v>
      </c>
      <c r="K66" s="142">
        <f t="shared" si="18"/>
        <v>0</v>
      </c>
      <c r="L66" s="143">
        <f t="shared" si="18"/>
        <v>0</v>
      </c>
      <c r="M66" s="151">
        <f t="shared" si="18"/>
        <v>0</v>
      </c>
    </row>
    <row r="67" spans="1:13" x14ac:dyDescent="0.25">
      <c r="A67" s="160" t="s">
        <v>25</v>
      </c>
      <c r="B67" s="161"/>
      <c r="C67" s="162">
        <v>17503</v>
      </c>
      <c r="D67" s="163"/>
      <c r="E67" s="164" t="s">
        <v>26</v>
      </c>
      <c r="F67" s="164"/>
      <c r="G67" s="165">
        <f t="shared" ref="G67:M67" si="19">SUM(G68:G70)</f>
        <v>18</v>
      </c>
      <c r="H67" s="166">
        <f t="shared" si="19"/>
        <v>98657</v>
      </c>
      <c r="I67" s="166">
        <f t="shared" si="19"/>
        <v>4500</v>
      </c>
      <c r="J67" s="166">
        <f t="shared" si="19"/>
        <v>0</v>
      </c>
      <c r="K67" s="166">
        <f t="shared" si="19"/>
        <v>0</v>
      </c>
      <c r="L67" s="166">
        <f t="shared" si="19"/>
        <v>0</v>
      </c>
      <c r="M67" s="166">
        <f t="shared" si="19"/>
        <v>103157</v>
      </c>
    </row>
    <row r="68" spans="1:13" x14ac:dyDescent="0.25">
      <c r="A68" s="136"/>
      <c r="B68" s="137"/>
      <c r="C68" s="138"/>
      <c r="D68" s="139"/>
      <c r="E68" s="139"/>
      <c r="F68" s="140" t="s">
        <v>1</v>
      </c>
      <c r="G68" s="141">
        <v>18</v>
      </c>
      <c r="H68" s="143">
        <v>98657</v>
      </c>
      <c r="I68" s="142">
        <v>4500</v>
      </c>
      <c r="J68" s="142"/>
      <c r="K68" s="142"/>
      <c r="L68" s="143"/>
      <c r="M68" s="151">
        <f t="shared" ref="M68:M74" si="20">SUM(H68:L68)</f>
        <v>103157</v>
      </c>
    </row>
    <row r="69" spans="1:13" x14ac:dyDescent="0.25">
      <c r="A69" s="136"/>
      <c r="B69" s="137"/>
      <c r="C69" s="138"/>
      <c r="D69" s="139"/>
      <c r="E69" s="139"/>
      <c r="F69" s="140" t="s">
        <v>2</v>
      </c>
      <c r="G69" s="141"/>
      <c r="H69" s="142"/>
      <c r="I69" s="142">
        <v>0</v>
      </c>
      <c r="J69" s="142"/>
      <c r="K69" s="142"/>
      <c r="L69" s="143">
        <v>0</v>
      </c>
      <c r="M69" s="151">
        <f t="shared" si="20"/>
        <v>0</v>
      </c>
    </row>
    <row r="70" spans="1:13" x14ac:dyDescent="0.25">
      <c r="A70" s="136"/>
      <c r="B70" s="137"/>
      <c r="C70" s="138"/>
      <c r="D70" s="139"/>
      <c r="E70" s="139"/>
      <c r="F70" s="140" t="s">
        <v>3</v>
      </c>
      <c r="G70" s="141"/>
      <c r="H70" s="142"/>
      <c r="I70" s="142"/>
      <c r="J70" s="142"/>
      <c r="K70" s="142"/>
      <c r="L70" s="143">
        <v>0</v>
      </c>
      <c r="M70" s="151">
        <f t="shared" si="20"/>
        <v>0</v>
      </c>
    </row>
    <row r="71" spans="1:13" ht="31.5" customHeight="1" x14ac:dyDescent="0.25">
      <c r="A71" s="160" t="s">
        <v>27</v>
      </c>
      <c r="B71" s="161"/>
      <c r="C71" s="162">
        <v>17543</v>
      </c>
      <c r="D71" s="163"/>
      <c r="E71" s="171" t="s">
        <v>28</v>
      </c>
      <c r="F71" s="172"/>
      <c r="G71" s="165">
        <f t="shared" ref="G71:L71" si="21">SUM(G72:G74)</f>
        <v>0</v>
      </c>
      <c r="H71" s="166">
        <f t="shared" si="21"/>
        <v>0</v>
      </c>
      <c r="I71" s="166">
        <f t="shared" si="21"/>
        <v>0</v>
      </c>
      <c r="J71" s="166">
        <f t="shared" si="21"/>
        <v>0</v>
      </c>
      <c r="K71" s="166">
        <f t="shared" si="21"/>
        <v>0</v>
      </c>
      <c r="L71" s="166">
        <f t="shared" si="21"/>
        <v>0</v>
      </c>
      <c r="M71" s="167">
        <f t="shared" si="20"/>
        <v>0</v>
      </c>
    </row>
    <row r="72" spans="1:13" x14ac:dyDescent="0.25">
      <c r="A72" s="136"/>
      <c r="B72" s="137"/>
      <c r="C72" s="138"/>
      <c r="D72" s="139"/>
      <c r="E72" s="139"/>
      <c r="F72" s="140" t="s">
        <v>1</v>
      </c>
      <c r="G72" s="141"/>
      <c r="H72" s="142"/>
      <c r="I72" s="142"/>
      <c r="J72" s="142"/>
      <c r="K72" s="142"/>
      <c r="L72" s="143"/>
      <c r="M72" s="151">
        <f t="shared" si="20"/>
        <v>0</v>
      </c>
    </row>
    <row r="73" spans="1:13" x14ac:dyDescent="0.25">
      <c r="A73" s="136"/>
      <c r="B73" s="137"/>
      <c r="C73" s="138"/>
      <c r="D73" s="139"/>
      <c r="E73" s="139"/>
      <c r="F73" s="140" t="s">
        <v>2</v>
      </c>
      <c r="G73" s="141"/>
      <c r="H73" s="142"/>
      <c r="I73" s="142"/>
      <c r="J73" s="142"/>
      <c r="K73" s="142"/>
      <c r="L73" s="143"/>
      <c r="M73" s="151">
        <f t="shared" si="20"/>
        <v>0</v>
      </c>
    </row>
    <row r="74" spans="1:13" x14ac:dyDescent="0.25">
      <c r="A74" s="136"/>
      <c r="B74" s="137"/>
      <c r="C74" s="138"/>
      <c r="D74" s="139"/>
      <c r="E74" s="139"/>
      <c r="F74" s="140" t="s">
        <v>3</v>
      </c>
      <c r="G74" s="141"/>
      <c r="H74" s="142"/>
      <c r="I74" s="142"/>
      <c r="J74" s="142"/>
      <c r="K74" s="142"/>
      <c r="L74" s="143"/>
      <c r="M74" s="151">
        <f t="shared" si="20"/>
        <v>0</v>
      </c>
    </row>
    <row r="75" spans="1:13" ht="15.75" customHeight="1" x14ac:dyDescent="0.25">
      <c r="A75" s="144">
        <v>1.7</v>
      </c>
      <c r="B75" s="145"/>
      <c r="C75" s="146">
        <v>180</v>
      </c>
      <c r="D75" s="147" t="s">
        <v>124</v>
      </c>
      <c r="E75" s="147"/>
      <c r="F75" s="147"/>
      <c r="G75" s="149">
        <f>G76</f>
        <v>34</v>
      </c>
      <c r="H75" s="150">
        <f t="shared" ref="H75:M76" si="22">H79+H83+H87+H91+H95+H103+H107+H99</f>
        <v>200044</v>
      </c>
      <c r="I75" s="150">
        <f t="shared" si="22"/>
        <v>254699</v>
      </c>
      <c r="J75" s="150">
        <f t="shared" si="22"/>
        <v>51390</v>
      </c>
      <c r="K75" s="150">
        <f t="shared" si="22"/>
        <v>0</v>
      </c>
      <c r="L75" s="150">
        <f t="shared" si="22"/>
        <v>3078976</v>
      </c>
      <c r="M75" s="150">
        <f t="shared" si="22"/>
        <v>3585109</v>
      </c>
    </row>
    <row r="76" spans="1:13" x14ac:dyDescent="0.25">
      <c r="A76" s="136"/>
      <c r="B76" s="137"/>
      <c r="C76" s="138"/>
      <c r="D76" s="139"/>
      <c r="E76" s="139"/>
      <c r="F76" s="140" t="s">
        <v>1</v>
      </c>
      <c r="G76" s="141">
        <f>G80+G84+G88+G92+G96+G104+G108+G100</f>
        <v>34</v>
      </c>
      <c r="H76" s="143">
        <f t="shared" si="22"/>
        <v>200044</v>
      </c>
      <c r="I76" s="142">
        <f>I80+I84+I88+I92+I96+I104+I108+I100</f>
        <v>254699</v>
      </c>
      <c r="J76" s="142">
        <f t="shared" si="22"/>
        <v>33390</v>
      </c>
      <c r="K76" s="142">
        <f t="shared" si="22"/>
        <v>0</v>
      </c>
      <c r="L76" s="142">
        <f>L96+L100</f>
        <v>2303976</v>
      </c>
      <c r="M76" s="142">
        <f t="shared" si="22"/>
        <v>2792109</v>
      </c>
    </row>
    <row r="77" spans="1:13" x14ac:dyDescent="0.25">
      <c r="A77" s="136"/>
      <c r="B77" s="137"/>
      <c r="C77" s="138"/>
      <c r="D77" s="139"/>
      <c r="E77" s="139"/>
      <c r="F77" s="140" t="s">
        <v>2</v>
      </c>
      <c r="G77" s="141"/>
      <c r="H77" s="142">
        <f t="shared" ref="H77:K78" si="23">H81+H85+H89+H93+H97+H105+H109</f>
        <v>0</v>
      </c>
      <c r="I77" s="142">
        <f t="shared" si="23"/>
        <v>0</v>
      </c>
      <c r="J77" s="142">
        <f t="shared" si="23"/>
        <v>18000</v>
      </c>
      <c r="K77" s="142">
        <f t="shared" si="23"/>
        <v>0</v>
      </c>
      <c r="L77" s="143">
        <f>L97</f>
        <v>775000</v>
      </c>
      <c r="M77" s="151">
        <f>M81+M85+M89+M93+M97+M105+M109+M101</f>
        <v>793000</v>
      </c>
    </row>
    <row r="78" spans="1:13" x14ac:dyDescent="0.25">
      <c r="A78" s="136"/>
      <c r="B78" s="137"/>
      <c r="C78" s="138"/>
      <c r="D78" s="139"/>
      <c r="E78" s="139"/>
      <c r="F78" s="140" t="s">
        <v>3</v>
      </c>
      <c r="G78" s="141"/>
      <c r="H78" s="142">
        <f t="shared" si="23"/>
        <v>0</v>
      </c>
      <c r="I78" s="142">
        <f t="shared" si="23"/>
        <v>0</v>
      </c>
      <c r="J78" s="142">
        <f t="shared" si="23"/>
        <v>0</v>
      </c>
      <c r="K78" s="142">
        <f t="shared" si="23"/>
        <v>0</v>
      </c>
      <c r="L78" s="143">
        <f>L82+L86+L90+L94+L98+L106+L110</f>
        <v>0</v>
      </c>
      <c r="M78" s="151">
        <f>M82+M86+M90+M94+M98+M106+M110</f>
        <v>0</v>
      </c>
    </row>
    <row r="79" spans="1:13" x14ac:dyDescent="0.25">
      <c r="A79" s="173" t="s">
        <v>30</v>
      </c>
      <c r="B79" s="174"/>
      <c r="C79" s="175">
        <v>18003</v>
      </c>
      <c r="D79" s="176"/>
      <c r="E79" s="156" t="s">
        <v>31</v>
      </c>
      <c r="F79" s="156"/>
      <c r="G79" s="177">
        <f t="shared" ref="G79:L79" si="24">SUM(G80:G82)</f>
        <v>0</v>
      </c>
      <c r="H79" s="178">
        <f t="shared" si="24"/>
        <v>0</v>
      </c>
      <c r="I79" s="178">
        <f t="shared" si="24"/>
        <v>0</v>
      </c>
      <c r="J79" s="178">
        <f t="shared" si="24"/>
        <v>0</v>
      </c>
      <c r="K79" s="178">
        <f t="shared" si="24"/>
        <v>0</v>
      </c>
      <c r="L79" s="178">
        <f t="shared" si="24"/>
        <v>0</v>
      </c>
      <c r="M79" s="179">
        <f t="shared" ref="M79:M114" si="25">SUM(H79:L79)</f>
        <v>0</v>
      </c>
    </row>
    <row r="80" spans="1:13" x14ac:dyDescent="0.25">
      <c r="A80" s="136"/>
      <c r="B80" s="137"/>
      <c r="C80" s="138"/>
      <c r="D80" s="139"/>
      <c r="E80" s="139"/>
      <c r="F80" s="140" t="s">
        <v>1</v>
      </c>
      <c r="G80" s="141"/>
      <c r="H80" s="142"/>
      <c r="I80" s="142"/>
      <c r="J80" s="142"/>
      <c r="K80" s="142"/>
      <c r="L80" s="143"/>
      <c r="M80" s="151">
        <f>SUM(H80:L80)</f>
        <v>0</v>
      </c>
    </row>
    <row r="81" spans="1:15" x14ac:dyDescent="0.25">
      <c r="A81" s="136"/>
      <c r="B81" s="137"/>
      <c r="C81" s="138"/>
      <c r="D81" s="139"/>
      <c r="E81" s="139"/>
      <c r="F81" s="140" t="s">
        <v>2</v>
      </c>
      <c r="G81" s="141"/>
      <c r="H81" s="142"/>
      <c r="I81" s="142"/>
      <c r="J81" s="142"/>
      <c r="K81" s="142"/>
      <c r="L81" s="143"/>
      <c r="M81" s="151">
        <f t="shared" si="25"/>
        <v>0</v>
      </c>
    </row>
    <row r="82" spans="1:15" x14ac:dyDescent="0.25">
      <c r="A82" s="136"/>
      <c r="B82" s="137"/>
      <c r="C82" s="138"/>
      <c r="D82" s="139"/>
      <c r="E82" s="139"/>
      <c r="F82" s="140" t="s">
        <v>3</v>
      </c>
      <c r="G82" s="141"/>
      <c r="H82" s="142"/>
      <c r="I82" s="142"/>
      <c r="J82" s="142"/>
      <c r="K82" s="142"/>
      <c r="L82" s="143"/>
      <c r="M82" s="151">
        <f t="shared" si="25"/>
        <v>0</v>
      </c>
    </row>
    <row r="83" spans="1:15" x14ac:dyDescent="0.25">
      <c r="A83" s="160" t="s">
        <v>32</v>
      </c>
      <c r="B83" s="161"/>
      <c r="C83" s="162">
        <v>18043</v>
      </c>
      <c r="D83" s="163"/>
      <c r="E83" s="164" t="s">
        <v>33</v>
      </c>
      <c r="F83" s="164"/>
      <c r="G83" s="165">
        <f t="shared" ref="G83:L83" si="26">SUM(G84:G86)</f>
        <v>0</v>
      </c>
      <c r="H83" s="166">
        <f t="shared" si="26"/>
        <v>0</v>
      </c>
      <c r="I83" s="166">
        <f t="shared" si="26"/>
        <v>0</v>
      </c>
      <c r="J83" s="166">
        <f t="shared" si="26"/>
        <v>0</v>
      </c>
      <c r="K83" s="166">
        <f t="shared" si="26"/>
        <v>0</v>
      </c>
      <c r="L83" s="166">
        <f t="shared" si="26"/>
        <v>0</v>
      </c>
      <c r="M83" s="167">
        <f t="shared" si="25"/>
        <v>0</v>
      </c>
    </row>
    <row r="84" spans="1:15" x14ac:dyDescent="0.25">
      <c r="A84" s="136"/>
      <c r="B84" s="137"/>
      <c r="C84" s="138"/>
      <c r="D84" s="139"/>
      <c r="E84" s="139"/>
      <c r="F84" s="140" t="s">
        <v>1</v>
      </c>
      <c r="G84" s="141"/>
      <c r="H84" s="142"/>
      <c r="I84" s="142"/>
      <c r="J84" s="142"/>
      <c r="K84" s="142"/>
      <c r="L84" s="143"/>
      <c r="M84" s="151">
        <f t="shared" si="25"/>
        <v>0</v>
      </c>
    </row>
    <row r="85" spans="1:15" x14ac:dyDescent="0.25">
      <c r="A85" s="136"/>
      <c r="B85" s="137"/>
      <c r="C85" s="138"/>
      <c r="D85" s="139"/>
      <c r="E85" s="139"/>
      <c r="F85" s="140" t="s">
        <v>2</v>
      </c>
      <c r="G85" s="141"/>
      <c r="H85" s="142"/>
      <c r="I85" s="142"/>
      <c r="J85" s="142"/>
      <c r="K85" s="142"/>
      <c r="L85" s="143"/>
      <c r="M85" s="151">
        <f t="shared" si="25"/>
        <v>0</v>
      </c>
    </row>
    <row r="86" spans="1:15" x14ac:dyDescent="0.25">
      <c r="A86" s="136"/>
      <c r="B86" s="137"/>
      <c r="C86" s="138"/>
      <c r="D86" s="139"/>
      <c r="E86" s="139"/>
      <c r="F86" s="140" t="s">
        <v>3</v>
      </c>
      <c r="G86" s="141"/>
      <c r="H86" s="142"/>
      <c r="I86" s="142"/>
      <c r="J86" s="142"/>
      <c r="K86" s="142"/>
      <c r="L86" s="143"/>
      <c r="M86" s="151">
        <f t="shared" si="25"/>
        <v>0</v>
      </c>
    </row>
    <row r="87" spans="1:15" x14ac:dyDescent="0.25">
      <c r="A87" s="160" t="s">
        <v>34</v>
      </c>
      <c r="B87" s="161"/>
      <c r="C87" s="162">
        <v>18083</v>
      </c>
      <c r="D87" s="163"/>
      <c r="E87" s="164" t="s">
        <v>94</v>
      </c>
      <c r="F87" s="164"/>
      <c r="G87" s="165">
        <f t="shared" ref="G87:L87" si="27">SUM(G88:G90)</f>
        <v>0</v>
      </c>
      <c r="H87" s="166">
        <f t="shared" si="27"/>
        <v>0</v>
      </c>
      <c r="I87" s="166">
        <f t="shared" si="27"/>
        <v>0</v>
      </c>
      <c r="J87" s="166">
        <f t="shared" si="27"/>
        <v>0</v>
      </c>
      <c r="K87" s="166">
        <f t="shared" si="27"/>
        <v>0</v>
      </c>
      <c r="L87" s="166">
        <f t="shared" si="27"/>
        <v>0</v>
      </c>
      <c r="M87" s="167">
        <f t="shared" si="25"/>
        <v>0</v>
      </c>
    </row>
    <row r="88" spans="1:15" x14ac:dyDescent="0.25">
      <c r="A88" s="136"/>
      <c r="B88" s="137"/>
      <c r="C88" s="138"/>
      <c r="D88" s="139"/>
      <c r="E88" s="139"/>
      <c r="F88" s="140" t="s">
        <v>1</v>
      </c>
      <c r="G88" s="141"/>
      <c r="H88" s="142"/>
      <c r="I88" s="142"/>
      <c r="J88" s="142"/>
      <c r="K88" s="142"/>
      <c r="L88" s="143"/>
      <c r="M88" s="151">
        <f t="shared" si="25"/>
        <v>0</v>
      </c>
    </row>
    <row r="89" spans="1:15" x14ac:dyDescent="0.25">
      <c r="A89" s="136"/>
      <c r="B89" s="137"/>
      <c r="C89" s="138"/>
      <c r="D89" s="139"/>
      <c r="E89" s="139"/>
      <c r="F89" s="140" t="s">
        <v>2</v>
      </c>
      <c r="G89" s="141"/>
      <c r="H89" s="142"/>
      <c r="I89" s="142"/>
      <c r="J89" s="142"/>
      <c r="K89" s="142"/>
      <c r="L89" s="143"/>
      <c r="M89" s="151">
        <f t="shared" si="25"/>
        <v>0</v>
      </c>
    </row>
    <row r="90" spans="1:15" x14ac:dyDescent="0.25">
      <c r="A90" s="136"/>
      <c r="B90" s="137"/>
      <c r="C90" s="138"/>
      <c r="D90" s="139"/>
      <c r="E90" s="139"/>
      <c r="F90" s="140" t="s">
        <v>3</v>
      </c>
      <c r="G90" s="141"/>
      <c r="H90" s="142"/>
      <c r="I90" s="142"/>
      <c r="J90" s="142"/>
      <c r="K90" s="142"/>
      <c r="L90" s="143"/>
      <c r="M90" s="151">
        <f t="shared" si="25"/>
        <v>0</v>
      </c>
    </row>
    <row r="91" spans="1:15" x14ac:dyDescent="0.25">
      <c r="A91" s="160" t="s">
        <v>35</v>
      </c>
      <c r="B91" s="161"/>
      <c r="C91" s="162">
        <v>18123</v>
      </c>
      <c r="D91" s="163"/>
      <c r="E91" s="164" t="s">
        <v>36</v>
      </c>
      <c r="F91" s="164"/>
      <c r="G91" s="165">
        <f t="shared" ref="G91:L91" si="28">SUM(G92:G94)</f>
        <v>0</v>
      </c>
      <c r="H91" s="166">
        <f t="shared" si="28"/>
        <v>0</v>
      </c>
      <c r="I91" s="166">
        <f t="shared" si="28"/>
        <v>0</v>
      </c>
      <c r="J91" s="166">
        <f t="shared" si="28"/>
        <v>0</v>
      </c>
      <c r="K91" s="166">
        <f t="shared" si="28"/>
        <v>0</v>
      </c>
      <c r="L91" s="166">
        <f t="shared" si="28"/>
        <v>0</v>
      </c>
      <c r="M91" s="167">
        <f t="shared" si="25"/>
        <v>0</v>
      </c>
    </row>
    <row r="92" spans="1:15" x14ac:dyDescent="0.25">
      <c r="A92" s="136"/>
      <c r="B92" s="137"/>
      <c r="C92" s="138"/>
      <c r="D92" s="139"/>
      <c r="E92" s="139"/>
      <c r="F92" s="140" t="s">
        <v>1</v>
      </c>
      <c r="G92" s="141"/>
      <c r="H92" s="142"/>
      <c r="I92" s="142"/>
      <c r="J92" s="142"/>
      <c r="K92" s="142"/>
      <c r="L92" s="143"/>
      <c r="M92" s="151">
        <f t="shared" si="25"/>
        <v>0</v>
      </c>
    </row>
    <row r="93" spans="1:15" x14ac:dyDescent="0.25">
      <c r="A93" s="136"/>
      <c r="B93" s="137"/>
      <c r="C93" s="138"/>
      <c r="D93" s="139"/>
      <c r="E93" s="139"/>
      <c r="F93" s="140" t="s">
        <v>2</v>
      </c>
      <c r="G93" s="141"/>
      <c r="H93" s="142"/>
      <c r="I93" s="142"/>
      <c r="J93" s="142"/>
      <c r="K93" s="142"/>
      <c r="L93" s="143"/>
      <c r="M93" s="151">
        <f t="shared" si="25"/>
        <v>0</v>
      </c>
    </row>
    <row r="94" spans="1:15" x14ac:dyDescent="0.25">
      <c r="A94" s="136"/>
      <c r="B94" s="137"/>
      <c r="C94" s="138"/>
      <c r="D94" s="139"/>
      <c r="E94" s="139"/>
      <c r="F94" s="140" t="s">
        <v>3</v>
      </c>
      <c r="G94" s="141"/>
      <c r="H94" s="142"/>
      <c r="I94" s="142"/>
      <c r="J94" s="142"/>
      <c r="K94" s="142"/>
      <c r="L94" s="143"/>
      <c r="M94" s="151">
        <f t="shared" si="25"/>
        <v>0</v>
      </c>
    </row>
    <row r="95" spans="1:15" x14ac:dyDescent="0.25">
      <c r="A95" s="160" t="s">
        <v>37</v>
      </c>
      <c r="B95" s="161"/>
      <c r="C95" s="162">
        <v>18163</v>
      </c>
      <c r="D95" s="163"/>
      <c r="E95" s="164" t="s">
        <v>38</v>
      </c>
      <c r="F95" s="164"/>
      <c r="G95" s="165">
        <f t="shared" ref="G95:M95" si="29">SUM(G96:G98)</f>
        <v>11</v>
      </c>
      <c r="H95" s="166">
        <f t="shared" si="29"/>
        <v>60044</v>
      </c>
      <c r="I95" s="166">
        <f>SUM(I96:I98)</f>
        <v>240699</v>
      </c>
      <c r="J95" s="166">
        <f t="shared" si="29"/>
        <v>48390</v>
      </c>
      <c r="K95" s="166">
        <f t="shared" si="29"/>
        <v>0</v>
      </c>
      <c r="L95" s="166">
        <f t="shared" si="29"/>
        <v>3078976</v>
      </c>
      <c r="M95" s="166">
        <f t="shared" si="29"/>
        <v>3428109</v>
      </c>
      <c r="N95" s="226"/>
      <c r="O95" s="226"/>
    </row>
    <row r="96" spans="1:15" x14ac:dyDescent="0.25">
      <c r="A96" s="136"/>
      <c r="B96" s="137"/>
      <c r="C96" s="138"/>
      <c r="D96" s="139"/>
      <c r="E96" s="139"/>
      <c r="F96" s="140" t="s">
        <v>1</v>
      </c>
      <c r="G96" s="141">
        <v>11</v>
      </c>
      <c r="H96" s="143">
        <v>60044</v>
      </c>
      <c r="I96" s="142">
        <f>200948+42600-2849</f>
        <v>240699</v>
      </c>
      <c r="J96" s="142">
        <v>30390</v>
      </c>
      <c r="K96" s="142"/>
      <c r="L96" s="143">
        <v>2303976</v>
      </c>
      <c r="M96" s="151">
        <f>SUM(H96:L96)</f>
        <v>2635109</v>
      </c>
      <c r="N96" s="226"/>
      <c r="O96" s="226"/>
    </row>
    <row r="97" spans="1:15" x14ac:dyDescent="0.25">
      <c r="A97" s="136"/>
      <c r="B97" s="137"/>
      <c r="C97" s="138"/>
      <c r="D97" s="139"/>
      <c r="E97" s="139"/>
      <c r="F97" s="140" t="s">
        <v>2</v>
      </c>
      <c r="G97" s="141"/>
      <c r="H97" s="142"/>
      <c r="I97" s="142"/>
      <c r="J97" s="142">
        <v>18000</v>
      </c>
      <c r="K97" s="142"/>
      <c r="L97" s="143">
        <v>775000</v>
      </c>
      <c r="M97" s="151">
        <f>SUM(H97:L97)</f>
        <v>793000</v>
      </c>
      <c r="O97" s="226"/>
    </row>
    <row r="98" spans="1:15" x14ac:dyDescent="0.25">
      <c r="A98" s="136"/>
      <c r="B98" s="137"/>
      <c r="C98" s="138"/>
      <c r="D98" s="139"/>
      <c r="E98" s="139"/>
      <c r="F98" s="140" t="s">
        <v>3</v>
      </c>
      <c r="G98" s="141"/>
      <c r="H98" s="142"/>
      <c r="I98" s="142"/>
      <c r="J98" s="142"/>
      <c r="K98" s="142"/>
      <c r="L98" s="143">
        <v>0</v>
      </c>
      <c r="M98" s="151">
        <f t="shared" si="25"/>
        <v>0</v>
      </c>
    </row>
    <row r="99" spans="1:15" x14ac:dyDescent="0.25">
      <c r="A99" s="237" t="s">
        <v>39</v>
      </c>
      <c r="B99" s="238"/>
      <c r="C99" s="239">
        <v>18215</v>
      </c>
      <c r="D99" s="240"/>
      <c r="E99" s="241" t="s">
        <v>95</v>
      </c>
      <c r="F99" s="242"/>
      <c r="G99" s="243">
        <f>G100</f>
        <v>23</v>
      </c>
      <c r="H99" s="244">
        <f t="shared" ref="H99:M99" si="30">H100+H101</f>
        <v>140000</v>
      </c>
      <c r="I99" s="244">
        <f t="shared" si="30"/>
        <v>14000</v>
      </c>
      <c r="J99" s="244">
        <f t="shared" si="30"/>
        <v>3000</v>
      </c>
      <c r="K99" s="244">
        <f t="shared" si="30"/>
        <v>0</v>
      </c>
      <c r="L99" s="244">
        <f t="shared" si="30"/>
        <v>0</v>
      </c>
      <c r="M99" s="244">
        <f t="shared" si="30"/>
        <v>157000</v>
      </c>
    </row>
    <row r="100" spans="1:15" x14ac:dyDescent="0.25">
      <c r="A100" s="188"/>
      <c r="B100" s="189"/>
      <c r="C100" s="189"/>
      <c r="D100" s="139"/>
      <c r="E100" s="190"/>
      <c r="F100" s="191" t="s">
        <v>1</v>
      </c>
      <c r="G100" s="141">
        <v>23</v>
      </c>
      <c r="H100" s="143">
        <v>140000</v>
      </c>
      <c r="I100" s="142">
        <v>14000</v>
      </c>
      <c r="J100" s="142">
        <v>3000</v>
      </c>
      <c r="K100" s="142"/>
      <c r="L100" s="143"/>
      <c r="M100" s="151">
        <f>H100+I100+J100+K100+L100</f>
        <v>157000</v>
      </c>
    </row>
    <row r="101" spans="1:15" x14ac:dyDescent="0.25">
      <c r="A101" s="188"/>
      <c r="B101" s="189"/>
      <c r="C101" s="189"/>
      <c r="D101" s="139"/>
      <c r="E101" s="190"/>
      <c r="F101" s="191" t="s">
        <v>2</v>
      </c>
      <c r="G101" s="141"/>
      <c r="H101" s="142"/>
      <c r="I101" s="142"/>
      <c r="J101" s="142"/>
      <c r="K101" s="142"/>
      <c r="L101" s="142"/>
      <c r="M101" s="142">
        <f>H101+I101+J101+K101+L101</f>
        <v>0</v>
      </c>
    </row>
    <row r="102" spans="1:15" x14ac:dyDescent="0.25">
      <c r="A102" s="188"/>
      <c r="B102" s="189"/>
      <c r="C102" s="189"/>
      <c r="D102" s="139"/>
      <c r="E102" s="190"/>
      <c r="F102" s="191" t="s">
        <v>3</v>
      </c>
      <c r="G102" s="141"/>
      <c r="H102" s="142"/>
      <c r="I102" s="142"/>
      <c r="J102" s="142"/>
      <c r="K102" s="142"/>
      <c r="L102" s="143"/>
      <c r="M102" s="151"/>
    </row>
    <row r="103" spans="1:15" x14ac:dyDescent="0.25">
      <c r="A103" s="160" t="s">
        <v>41</v>
      </c>
      <c r="B103" s="161"/>
      <c r="C103" s="162">
        <v>18407</v>
      </c>
      <c r="D103" s="163"/>
      <c r="E103" s="164" t="s">
        <v>40</v>
      </c>
      <c r="F103" s="164"/>
      <c r="G103" s="165">
        <f t="shared" ref="G103:L103" si="31">SUM(G104:G106)</f>
        <v>0</v>
      </c>
      <c r="H103" s="166">
        <f t="shared" si="31"/>
        <v>0</v>
      </c>
      <c r="I103" s="166">
        <f t="shared" si="31"/>
        <v>0</v>
      </c>
      <c r="J103" s="166">
        <f t="shared" si="31"/>
        <v>0</v>
      </c>
      <c r="K103" s="166">
        <f t="shared" si="31"/>
        <v>0</v>
      </c>
      <c r="L103" s="166">
        <f t="shared" si="31"/>
        <v>0</v>
      </c>
      <c r="M103" s="167">
        <f t="shared" si="25"/>
        <v>0</v>
      </c>
    </row>
    <row r="104" spans="1:15" x14ac:dyDescent="0.25">
      <c r="A104" s="136"/>
      <c r="B104" s="137"/>
      <c r="C104" s="138"/>
      <c r="D104" s="139"/>
      <c r="E104" s="139"/>
      <c r="F104" s="140" t="s">
        <v>1</v>
      </c>
      <c r="G104" s="141"/>
      <c r="H104" s="142"/>
      <c r="I104" s="142"/>
      <c r="J104" s="142"/>
      <c r="K104" s="142"/>
      <c r="L104" s="143"/>
      <c r="M104" s="151">
        <f t="shared" si="25"/>
        <v>0</v>
      </c>
    </row>
    <row r="105" spans="1:15" x14ac:dyDescent="0.25">
      <c r="A105" s="136"/>
      <c r="B105" s="137"/>
      <c r="C105" s="138"/>
      <c r="D105" s="139"/>
      <c r="E105" s="139"/>
      <c r="F105" s="140" t="s">
        <v>2</v>
      </c>
      <c r="G105" s="141"/>
      <c r="H105" s="142"/>
      <c r="I105" s="142"/>
      <c r="J105" s="142"/>
      <c r="K105" s="142"/>
      <c r="L105" s="143">
        <v>0</v>
      </c>
      <c r="M105" s="151">
        <f t="shared" si="25"/>
        <v>0</v>
      </c>
    </row>
    <row r="106" spans="1:15" x14ac:dyDescent="0.25">
      <c r="A106" s="136"/>
      <c r="B106" s="137"/>
      <c r="C106" s="138"/>
      <c r="D106" s="139"/>
      <c r="E106" s="139"/>
      <c r="F106" s="140" t="s">
        <v>3</v>
      </c>
      <c r="G106" s="141"/>
      <c r="H106" s="142"/>
      <c r="I106" s="142"/>
      <c r="J106" s="142"/>
      <c r="K106" s="142"/>
      <c r="L106" s="143">
        <v>0</v>
      </c>
      <c r="M106" s="151">
        <f t="shared" si="25"/>
        <v>0</v>
      </c>
    </row>
    <row r="107" spans="1:15" x14ac:dyDescent="0.25">
      <c r="A107" s="160" t="s">
        <v>96</v>
      </c>
      <c r="B107" s="161"/>
      <c r="C107" s="162">
        <v>18447</v>
      </c>
      <c r="D107" s="163"/>
      <c r="E107" s="164" t="s">
        <v>42</v>
      </c>
      <c r="F107" s="164"/>
      <c r="G107" s="165">
        <f t="shared" ref="G107:L107" si="32">SUM(G108:G110)</f>
        <v>0</v>
      </c>
      <c r="H107" s="166">
        <f t="shared" si="32"/>
        <v>0</v>
      </c>
      <c r="I107" s="166">
        <f t="shared" si="32"/>
        <v>0</v>
      </c>
      <c r="J107" s="166">
        <f t="shared" si="32"/>
        <v>0</v>
      </c>
      <c r="K107" s="166">
        <f t="shared" si="32"/>
        <v>0</v>
      </c>
      <c r="L107" s="166">
        <f t="shared" si="32"/>
        <v>0</v>
      </c>
      <c r="M107" s="167">
        <f t="shared" si="25"/>
        <v>0</v>
      </c>
    </row>
    <row r="108" spans="1:15" x14ac:dyDescent="0.25">
      <c r="A108" s="136"/>
      <c r="B108" s="137"/>
      <c r="C108" s="138"/>
      <c r="D108" s="139"/>
      <c r="E108" s="139"/>
      <c r="F108" s="140" t="s">
        <v>1</v>
      </c>
      <c r="G108" s="141"/>
      <c r="H108" s="142"/>
      <c r="I108" s="142"/>
      <c r="J108" s="142"/>
      <c r="K108" s="142"/>
      <c r="L108" s="143"/>
      <c r="M108" s="151">
        <f t="shared" si="25"/>
        <v>0</v>
      </c>
    </row>
    <row r="109" spans="1:15" x14ac:dyDescent="0.25">
      <c r="A109" s="136"/>
      <c r="B109" s="137"/>
      <c r="C109" s="138"/>
      <c r="D109" s="139"/>
      <c r="E109" s="139"/>
      <c r="F109" s="140" t="s">
        <v>2</v>
      </c>
      <c r="G109" s="141"/>
      <c r="H109" s="142"/>
      <c r="I109" s="142"/>
      <c r="J109" s="142"/>
      <c r="K109" s="142"/>
      <c r="L109" s="143"/>
      <c r="M109" s="151">
        <f t="shared" si="25"/>
        <v>0</v>
      </c>
    </row>
    <row r="110" spans="1:15" x14ac:dyDescent="0.25">
      <c r="A110" s="136"/>
      <c r="B110" s="137"/>
      <c r="C110" s="138"/>
      <c r="D110" s="139"/>
      <c r="E110" s="139"/>
      <c r="F110" s="140" t="s">
        <v>3</v>
      </c>
      <c r="G110" s="141"/>
      <c r="H110" s="142"/>
      <c r="I110" s="142"/>
      <c r="J110" s="142"/>
      <c r="K110" s="142"/>
      <c r="L110" s="143"/>
      <c r="M110" s="151">
        <f t="shared" si="25"/>
        <v>0</v>
      </c>
    </row>
    <row r="111" spans="1:15" ht="15.75" customHeight="1" x14ac:dyDescent="0.25">
      <c r="A111" s="231">
        <v>1.8</v>
      </c>
      <c r="B111" s="232"/>
      <c r="C111" s="233">
        <v>19515</v>
      </c>
      <c r="D111" s="234" t="s">
        <v>43</v>
      </c>
      <c r="E111" s="234"/>
      <c r="F111" s="234"/>
      <c r="G111" s="235">
        <f t="shared" ref="G111:M111" si="33">SUM(G112:G114)</f>
        <v>7</v>
      </c>
      <c r="H111" s="236">
        <f t="shared" si="33"/>
        <v>37636</v>
      </c>
      <c r="I111" s="236">
        <f t="shared" si="33"/>
        <v>1500</v>
      </c>
      <c r="J111" s="236">
        <f t="shared" si="33"/>
        <v>0</v>
      </c>
      <c r="K111" s="236">
        <f t="shared" si="33"/>
        <v>2000</v>
      </c>
      <c r="L111" s="236">
        <f t="shared" si="33"/>
        <v>0</v>
      </c>
      <c r="M111" s="236">
        <f t="shared" si="33"/>
        <v>41136</v>
      </c>
    </row>
    <row r="112" spans="1:15" x14ac:dyDescent="0.25">
      <c r="A112" s="136"/>
      <c r="B112" s="137"/>
      <c r="C112" s="138"/>
      <c r="D112" s="139"/>
      <c r="E112" s="139"/>
      <c r="F112" s="140" t="s">
        <v>1</v>
      </c>
      <c r="G112" s="141">
        <v>7</v>
      </c>
      <c r="H112" s="143">
        <v>37636</v>
      </c>
      <c r="I112" s="142">
        <v>1500</v>
      </c>
      <c r="J112" s="142"/>
      <c r="K112" s="142"/>
      <c r="L112" s="143"/>
      <c r="M112" s="151">
        <f t="shared" si="25"/>
        <v>39136</v>
      </c>
    </row>
    <row r="113" spans="1:13" x14ac:dyDescent="0.25">
      <c r="A113" s="136"/>
      <c r="B113" s="137"/>
      <c r="C113" s="138"/>
      <c r="D113" s="139"/>
      <c r="E113" s="139"/>
      <c r="F113" s="140" t="s">
        <v>2</v>
      </c>
      <c r="G113" s="141"/>
      <c r="H113" s="142"/>
      <c r="I113" s="142"/>
      <c r="J113" s="142"/>
      <c r="K113" s="142">
        <v>2000</v>
      </c>
      <c r="L113" s="143">
        <v>0</v>
      </c>
      <c r="M113" s="151">
        <f t="shared" si="25"/>
        <v>2000</v>
      </c>
    </row>
    <row r="114" spans="1:13" x14ac:dyDescent="0.25">
      <c r="A114" s="136"/>
      <c r="B114" s="137"/>
      <c r="C114" s="138"/>
      <c r="D114" s="139"/>
      <c r="E114" s="139"/>
      <c r="F114" s="140" t="s">
        <v>3</v>
      </c>
      <c r="G114" s="141"/>
      <c r="H114" s="142"/>
      <c r="I114" s="142"/>
      <c r="J114" s="142"/>
      <c r="K114" s="142"/>
      <c r="L114" s="143">
        <v>0</v>
      </c>
      <c r="M114" s="151">
        <f t="shared" si="25"/>
        <v>0</v>
      </c>
    </row>
    <row r="115" spans="1:13" ht="26.25" customHeight="1" x14ac:dyDescent="0.25">
      <c r="A115" s="231">
        <v>1.9</v>
      </c>
      <c r="B115" s="232"/>
      <c r="C115" s="233">
        <v>470</v>
      </c>
      <c r="D115" s="234" t="s">
        <v>44</v>
      </c>
      <c r="E115" s="234"/>
      <c r="F115" s="234"/>
      <c r="G115" s="235">
        <f t="shared" ref="G115:M118" si="34">G119+G123+G127</f>
        <v>14</v>
      </c>
      <c r="H115" s="236">
        <f t="shared" si="34"/>
        <v>68156</v>
      </c>
      <c r="I115" s="236">
        <f t="shared" si="34"/>
        <v>1700</v>
      </c>
      <c r="J115" s="236">
        <f t="shared" si="34"/>
        <v>0</v>
      </c>
      <c r="K115" s="236">
        <f t="shared" si="34"/>
        <v>130000</v>
      </c>
      <c r="L115" s="236">
        <f t="shared" si="34"/>
        <v>0</v>
      </c>
      <c r="M115" s="236">
        <f t="shared" si="34"/>
        <v>199856</v>
      </c>
    </row>
    <row r="116" spans="1:13" x14ac:dyDescent="0.25">
      <c r="A116" s="136"/>
      <c r="B116" s="137"/>
      <c r="C116" s="138"/>
      <c r="D116" s="139"/>
      <c r="E116" s="139"/>
      <c r="F116" s="140" t="s">
        <v>1</v>
      </c>
      <c r="G116" s="141">
        <f t="shared" si="34"/>
        <v>14</v>
      </c>
      <c r="H116" s="143">
        <f t="shared" si="34"/>
        <v>68156</v>
      </c>
      <c r="I116" s="142">
        <f t="shared" si="34"/>
        <v>1700</v>
      </c>
      <c r="J116" s="142">
        <f t="shared" si="34"/>
        <v>0</v>
      </c>
      <c r="K116" s="142">
        <f t="shared" si="34"/>
        <v>0</v>
      </c>
      <c r="L116" s="143">
        <f t="shared" si="34"/>
        <v>0</v>
      </c>
      <c r="M116" s="151">
        <f t="shared" si="34"/>
        <v>69856</v>
      </c>
    </row>
    <row r="117" spans="1:13" x14ac:dyDescent="0.25">
      <c r="A117" s="136"/>
      <c r="B117" s="137"/>
      <c r="C117" s="138"/>
      <c r="D117" s="139"/>
      <c r="E117" s="139"/>
      <c r="F117" s="140" t="s">
        <v>2</v>
      </c>
      <c r="G117" s="141"/>
      <c r="H117" s="142">
        <f t="shared" si="34"/>
        <v>0</v>
      </c>
      <c r="I117" s="142">
        <f t="shared" si="34"/>
        <v>0</v>
      </c>
      <c r="J117" s="142">
        <f t="shared" si="34"/>
        <v>0</v>
      </c>
      <c r="K117" s="142">
        <f t="shared" si="34"/>
        <v>130000</v>
      </c>
      <c r="L117" s="142">
        <f t="shared" si="34"/>
        <v>0</v>
      </c>
      <c r="M117" s="142">
        <f t="shared" si="34"/>
        <v>130000</v>
      </c>
    </row>
    <row r="118" spans="1:13" x14ac:dyDescent="0.25">
      <c r="A118" s="136"/>
      <c r="B118" s="137"/>
      <c r="C118" s="138"/>
      <c r="D118" s="139"/>
      <c r="E118" s="139"/>
      <c r="F118" s="140" t="s">
        <v>3</v>
      </c>
      <c r="G118" s="141"/>
      <c r="H118" s="142">
        <f t="shared" si="34"/>
        <v>0</v>
      </c>
      <c r="I118" s="142">
        <f t="shared" si="34"/>
        <v>0</v>
      </c>
      <c r="J118" s="142">
        <f t="shared" si="34"/>
        <v>0</v>
      </c>
      <c r="K118" s="142">
        <f t="shared" si="34"/>
        <v>0</v>
      </c>
      <c r="L118" s="143">
        <f t="shared" si="34"/>
        <v>0</v>
      </c>
      <c r="M118" s="151">
        <f t="shared" si="34"/>
        <v>0</v>
      </c>
    </row>
    <row r="119" spans="1:13" ht="27.75" customHeight="1" x14ac:dyDescent="0.25">
      <c r="A119" s="160" t="s">
        <v>45</v>
      </c>
      <c r="B119" s="161"/>
      <c r="C119" s="162">
        <v>47003</v>
      </c>
      <c r="D119" s="163"/>
      <c r="E119" s="164" t="s">
        <v>46</v>
      </c>
      <c r="F119" s="164"/>
      <c r="G119" s="165">
        <f t="shared" ref="G119:M119" si="35">SUM(G120:G122)</f>
        <v>4</v>
      </c>
      <c r="H119" s="166">
        <f t="shared" si="35"/>
        <v>25982</v>
      </c>
      <c r="I119" s="166">
        <f t="shared" si="35"/>
        <v>1200</v>
      </c>
      <c r="J119" s="166">
        <f t="shared" si="35"/>
        <v>0</v>
      </c>
      <c r="K119" s="166">
        <f t="shared" si="35"/>
        <v>130000</v>
      </c>
      <c r="L119" s="166">
        <f t="shared" si="35"/>
        <v>0</v>
      </c>
      <c r="M119" s="166">
        <f t="shared" si="35"/>
        <v>157182</v>
      </c>
    </row>
    <row r="120" spans="1:13" x14ac:dyDescent="0.25">
      <c r="A120" s="136"/>
      <c r="B120" s="137"/>
      <c r="C120" s="138"/>
      <c r="D120" s="139"/>
      <c r="E120" s="139"/>
      <c r="F120" s="140" t="s">
        <v>1</v>
      </c>
      <c r="G120" s="141">
        <v>4</v>
      </c>
      <c r="H120" s="143">
        <v>25982</v>
      </c>
      <c r="I120" s="142">
        <v>1200</v>
      </c>
      <c r="J120" s="142"/>
      <c r="K120" s="142"/>
      <c r="L120" s="143"/>
      <c r="M120" s="151">
        <f t="shared" ref="M120:M130" si="36">SUM(H120:L120)</f>
        <v>27182</v>
      </c>
    </row>
    <row r="121" spans="1:13" x14ac:dyDescent="0.25">
      <c r="A121" s="136"/>
      <c r="B121" s="137"/>
      <c r="C121" s="138"/>
      <c r="D121" s="139"/>
      <c r="E121" s="139"/>
      <c r="F121" s="140" t="s">
        <v>2</v>
      </c>
      <c r="G121" s="141"/>
      <c r="H121" s="142"/>
      <c r="I121" s="142"/>
      <c r="J121" s="142"/>
      <c r="K121" s="192">
        <v>130000</v>
      </c>
      <c r="L121" s="143"/>
      <c r="M121" s="151">
        <f t="shared" si="36"/>
        <v>130000</v>
      </c>
    </row>
    <row r="122" spans="1:13" x14ac:dyDescent="0.25">
      <c r="A122" s="136"/>
      <c r="B122" s="137"/>
      <c r="C122" s="138"/>
      <c r="D122" s="139"/>
      <c r="E122" s="139"/>
      <c r="F122" s="140" t="s">
        <v>3</v>
      </c>
      <c r="G122" s="141"/>
      <c r="H122" s="142"/>
      <c r="I122" s="142"/>
      <c r="J122" s="142"/>
      <c r="K122" s="142"/>
      <c r="L122" s="143">
        <v>0</v>
      </c>
      <c r="M122" s="151">
        <f t="shared" si="36"/>
        <v>0</v>
      </c>
    </row>
    <row r="123" spans="1:13" ht="27.75" customHeight="1" x14ac:dyDescent="0.25">
      <c r="A123" s="160" t="s">
        <v>47</v>
      </c>
      <c r="B123" s="161"/>
      <c r="C123" s="162">
        <v>47043</v>
      </c>
      <c r="D123" s="163"/>
      <c r="E123" s="164" t="s">
        <v>48</v>
      </c>
      <c r="F123" s="164"/>
      <c r="G123" s="165">
        <f t="shared" ref="G123:L123" si="37">SUM(G124:G126)</f>
        <v>0</v>
      </c>
      <c r="H123" s="166">
        <f t="shared" si="37"/>
        <v>0</v>
      </c>
      <c r="I123" s="166">
        <f t="shared" si="37"/>
        <v>0</v>
      </c>
      <c r="J123" s="166">
        <f t="shared" si="37"/>
        <v>0</v>
      </c>
      <c r="K123" s="166">
        <f t="shared" si="37"/>
        <v>0</v>
      </c>
      <c r="L123" s="166">
        <f t="shared" si="37"/>
        <v>0</v>
      </c>
      <c r="M123" s="167">
        <f t="shared" si="36"/>
        <v>0</v>
      </c>
    </row>
    <row r="124" spans="1:13" x14ac:dyDescent="0.25">
      <c r="A124" s="136"/>
      <c r="B124" s="137"/>
      <c r="C124" s="138"/>
      <c r="D124" s="139"/>
      <c r="E124" s="139"/>
      <c r="F124" s="140" t="s">
        <v>1</v>
      </c>
      <c r="G124" s="141"/>
      <c r="H124" s="142"/>
      <c r="I124" s="142"/>
      <c r="J124" s="142"/>
      <c r="K124" s="142"/>
      <c r="L124" s="143"/>
      <c r="M124" s="151">
        <f t="shared" si="36"/>
        <v>0</v>
      </c>
    </row>
    <row r="125" spans="1:13" x14ac:dyDescent="0.25">
      <c r="A125" s="136"/>
      <c r="B125" s="137"/>
      <c r="C125" s="138"/>
      <c r="D125" s="139"/>
      <c r="E125" s="139"/>
      <c r="F125" s="140" t="s">
        <v>2</v>
      </c>
      <c r="G125" s="141"/>
      <c r="H125" s="142"/>
      <c r="I125" s="142"/>
      <c r="J125" s="142"/>
      <c r="K125" s="142"/>
      <c r="L125" s="143"/>
      <c r="M125" s="151">
        <f t="shared" si="36"/>
        <v>0</v>
      </c>
    </row>
    <row r="126" spans="1:13" x14ac:dyDescent="0.25">
      <c r="A126" s="136"/>
      <c r="B126" s="137"/>
      <c r="C126" s="138"/>
      <c r="D126" s="139"/>
      <c r="E126" s="139"/>
      <c r="F126" s="140" t="s">
        <v>3</v>
      </c>
      <c r="G126" s="141"/>
      <c r="H126" s="142"/>
      <c r="I126" s="142"/>
      <c r="J126" s="142"/>
      <c r="K126" s="142"/>
      <c r="L126" s="143"/>
      <c r="M126" s="151">
        <f t="shared" si="36"/>
        <v>0</v>
      </c>
    </row>
    <row r="127" spans="1:13" ht="26.25" customHeight="1" x14ac:dyDescent="0.25">
      <c r="A127" s="160" t="s">
        <v>49</v>
      </c>
      <c r="B127" s="161"/>
      <c r="C127" s="162">
        <v>47083</v>
      </c>
      <c r="D127" s="163"/>
      <c r="E127" s="164" t="s">
        <v>50</v>
      </c>
      <c r="F127" s="164"/>
      <c r="G127" s="165">
        <f t="shared" ref="G127:M127" si="38">SUM(G128:G130)</f>
        <v>10</v>
      </c>
      <c r="H127" s="166">
        <f t="shared" si="38"/>
        <v>42174</v>
      </c>
      <c r="I127" s="166">
        <f t="shared" si="38"/>
        <v>500</v>
      </c>
      <c r="J127" s="166">
        <f t="shared" si="38"/>
        <v>0</v>
      </c>
      <c r="K127" s="166">
        <f t="shared" si="38"/>
        <v>0</v>
      </c>
      <c r="L127" s="166">
        <f t="shared" si="38"/>
        <v>0</v>
      </c>
      <c r="M127" s="166">
        <f t="shared" si="38"/>
        <v>42674</v>
      </c>
    </row>
    <row r="128" spans="1:13" x14ac:dyDescent="0.25">
      <c r="A128" s="136"/>
      <c r="B128" s="137"/>
      <c r="C128" s="138"/>
      <c r="D128" s="139"/>
      <c r="E128" s="139"/>
      <c r="F128" s="140" t="s">
        <v>1</v>
      </c>
      <c r="G128" s="141">
        <v>10</v>
      </c>
      <c r="H128" s="143">
        <v>42174</v>
      </c>
      <c r="I128" s="142">
        <v>500</v>
      </c>
      <c r="J128" s="142"/>
      <c r="K128" s="142"/>
      <c r="L128" s="143"/>
      <c r="M128" s="151">
        <f t="shared" si="36"/>
        <v>42674</v>
      </c>
    </row>
    <row r="129" spans="1:13" x14ac:dyDescent="0.25">
      <c r="A129" s="136"/>
      <c r="B129" s="137"/>
      <c r="C129" s="138"/>
      <c r="D129" s="139"/>
      <c r="E129" s="139"/>
      <c r="F129" s="140" t="s">
        <v>2</v>
      </c>
      <c r="G129" s="141"/>
      <c r="H129" s="142"/>
      <c r="I129" s="142"/>
      <c r="J129" s="142"/>
      <c r="K129" s="142"/>
      <c r="L129" s="143">
        <v>0</v>
      </c>
      <c r="M129" s="151">
        <f t="shared" si="36"/>
        <v>0</v>
      </c>
    </row>
    <row r="130" spans="1:13" x14ac:dyDescent="0.25">
      <c r="A130" s="136"/>
      <c r="B130" s="137"/>
      <c r="C130" s="138"/>
      <c r="D130" s="139"/>
      <c r="E130" s="139"/>
      <c r="F130" s="140" t="s">
        <v>3</v>
      </c>
      <c r="G130" s="141"/>
      <c r="H130" s="142"/>
      <c r="I130" s="142"/>
      <c r="J130" s="142"/>
      <c r="K130" s="142"/>
      <c r="L130" s="143">
        <v>0</v>
      </c>
      <c r="M130" s="151">
        <f t="shared" si="36"/>
        <v>0</v>
      </c>
    </row>
    <row r="131" spans="1:13" ht="15.75" customHeight="1" x14ac:dyDescent="0.25">
      <c r="A131" s="245" t="s">
        <v>51</v>
      </c>
      <c r="B131" s="246"/>
      <c r="C131" s="247" t="s">
        <v>52</v>
      </c>
      <c r="D131" s="234" t="s">
        <v>53</v>
      </c>
      <c r="E131" s="234"/>
      <c r="F131" s="234"/>
      <c r="G131" s="235">
        <f t="shared" ref="G131:M134" si="39">G135+G139+G143</f>
        <v>5</v>
      </c>
      <c r="H131" s="236">
        <f t="shared" si="39"/>
        <v>27607</v>
      </c>
      <c r="I131" s="236">
        <f t="shared" si="39"/>
        <v>23461</v>
      </c>
      <c r="J131" s="236">
        <f t="shared" si="39"/>
        <v>0</v>
      </c>
      <c r="K131" s="236">
        <f t="shared" si="39"/>
        <v>0</v>
      </c>
      <c r="L131" s="236">
        <f t="shared" si="39"/>
        <v>0</v>
      </c>
      <c r="M131" s="236">
        <f t="shared" si="39"/>
        <v>51068</v>
      </c>
    </row>
    <row r="132" spans="1:13" x14ac:dyDescent="0.25">
      <c r="A132" s="136"/>
      <c r="B132" s="137"/>
      <c r="C132" s="138"/>
      <c r="D132" s="139"/>
      <c r="E132" s="139"/>
      <c r="F132" s="140" t="s">
        <v>1</v>
      </c>
      <c r="G132" s="141">
        <f t="shared" si="39"/>
        <v>5</v>
      </c>
      <c r="H132" s="143">
        <v>27607</v>
      </c>
      <c r="I132" s="142">
        <f t="shared" si="39"/>
        <v>2300</v>
      </c>
      <c r="J132" s="142">
        <f t="shared" si="39"/>
        <v>0</v>
      </c>
      <c r="K132" s="142">
        <f t="shared" si="39"/>
        <v>0</v>
      </c>
      <c r="L132" s="143">
        <f t="shared" si="39"/>
        <v>0</v>
      </c>
      <c r="M132" s="151">
        <f t="shared" si="39"/>
        <v>29907</v>
      </c>
    </row>
    <row r="133" spans="1:13" x14ac:dyDescent="0.25">
      <c r="A133" s="136"/>
      <c r="B133" s="137"/>
      <c r="C133" s="138"/>
      <c r="D133" s="139"/>
      <c r="E133" s="139"/>
      <c r="F133" s="140" t="s">
        <v>2</v>
      </c>
      <c r="G133" s="141"/>
      <c r="H133" s="142">
        <f t="shared" si="39"/>
        <v>0</v>
      </c>
      <c r="I133" s="142">
        <f>I137+I141+I145</f>
        <v>21161</v>
      </c>
      <c r="J133" s="142">
        <f t="shared" si="39"/>
        <v>0</v>
      </c>
      <c r="K133" s="142">
        <f t="shared" si="39"/>
        <v>0</v>
      </c>
      <c r="L133" s="143">
        <f t="shared" si="39"/>
        <v>0</v>
      </c>
      <c r="M133" s="151">
        <f t="shared" si="39"/>
        <v>21161</v>
      </c>
    </row>
    <row r="134" spans="1:13" x14ac:dyDescent="0.25">
      <c r="A134" s="136"/>
      <c r="B134" s="137"/>
      <c r="C134" s="138"/>
      <c r="D134" s="139"/>
      <c r="E134" s="139"/>
      <c r="F134" s="140" t="s">
        <v>3</v>
      </c>
      <c r="G134" s="141"/>
      <c r="H134" s="142">
        <f t="shared" si="39"/>
        <v>0</v>
      </c>
      <c r="I134" s="142">
        <f t="shared" si="39"/>
        <v>0</v>
      </c>
      <c r="J134" s="142">
        <f t="shared" si="39"/>
        <v>0</v>
      </c>
      <c r="K134" s="142">
        <f t="shared" si="39"/>
        <v>0</v>
      </c>
      <c r="L134" s="143">
        <f t="shared" si="39"/>
        <v>0</v>
      </c>
      <c r="M134" s="151">
        <f t="shared" si="39"/>
        <v>0</v>
      </c>
    </row>
    <row r="135" spans="1:13" x14ac:dyDescent="0.25">
      <c r="A135" s="160" t="s">
        <v>54</v>
      </c>
      <c r="B135" s="161"/>
      <c r="C135" s="162">
        <v>48003</v>
      </c>
      <c r="D135" s="163"/>
      <c r="E135" s="164" t="s">
        <v>93</v>
      </c>
      <c r="F135" s="164"/>
      <c r="G135" s="165">
        <f t="shared" ref="G135:M135" si="40">SUM(G136:G138)</f>
        <v>5</v>
      </c>
      <c r="H135" s="166">
        <f t="shared" si="40"/>
        <v>27607</v>
      </c>
      <c r="I135" s="166">
        <f t="shared" si="40"/>
        <v>23461</v>
      </c>
      <c r="J135" s="166">
        <f t="shared" si="40"/>
        <v>0</v>
      </c>
      <c r="K135" s="166">
        <f t="shared" si="40"/>
        <v>0</v>
      </c>
      <c r="L135" s="166">
        <f t="shared" si="40"/>
        <v>0</v>
      </c>
      <c r="M135" s="166">
        <f t="shared" si="40"/>
        <v>51068</v>
      </c>
    </row>
    <row r="136" spans="1:13" x14ac:dyDescent="0.25">
      <c r="A136" s="136"/>
      <c r="B136" s="137"/>
      <c r="C136" s="138"/>
      <c r="D136" s="139"/>
      <c r="E136" s="139"/>
      <c r="F136" s="140" t="s">
        <v>1</v>
      </c>
      <c r="G136" s="141">
        <v>5</v>
      </c>
      <c r="H136" s="143">
        <v>27607</v>
      </c>
      <c r="I136" s="142">
        <v>2300</v>
      </c>
      <c r="J136" s="142"/>
      <c r="K136" s="142"/>
      <c r="L136" s="143"/>
      <c r="M136" s="151">
        <f t="shared" ref="M136:M146" si="41">SUM(H136:L136)</f>
        <v>29907</v>
      </c>
    </row>
    <row r="137" spans="1:13" x14ac:dyDescent="0.25">
      <c r="A137" s="136"/>
      <c r="B137" s="137"/>
      <c r="C137" s="138"/>
      <c r="D137" s="139"/>
      <c r="E137" s="139"/>
      <c r="F137" s="140" t="s">
        <v>2</v>
      </c>
      <c r="G137" s="141"/>
      <c r="H137" s="142"/>
      <c r="I137" s="142">
        <f>34900-13731-8</f>
        <v>21161</v>
      </c>
      <c r="J137" s="142"/>
      <c r="K137" s="142"/>
      <c r="L137" s="143">
        <v>0</v>
      </c>
      <c r="M137" s="151">
        <f t="shared" si="41"/>
        <v>21161</v>
      </c>
    </row>
    <row r="138" spans="1:13" x14ac:dyDescent="0.25">
      <c r="A138" s="136"/>
      <c r="B138" s="137"/>
      <c r="C138" s="138"/>
      <c r="D138" s="139"/>
      <c r="E138" s="139"/>
      <c r="F138" s="140" t="s">
        <v>3</v>
      </c>
      <c r="G138" s="141"/>
      <c r="H138" s="142"/>
      <c r="I138" s="142"/>
      <c r="J138" s="142"/>
      <c r="K138" s="142"/>
      <c r="L138" s="143">
        <v>0</v>
      </c>
      <c r="M138" s="151">
        <f t="shared" si="41"/>
        <v>0</v>
      </c>
    </row>
    <row r="139" spans="1:13" x14ac:dyDescent="0.25">
      <c r="A139" s="160" t="s">
        <v>55</v>
      </c>
      <c r="B139" s="161"/>
      <c r="C139" s="162">
        <v>48043</v>
      </c>
      <c r="D139" s="163"/>
      <c r="E139" s="164" t="s">
        <v>56</v>
      </c>
      <c r="F139" s="164"/>
      <c r="G139" s="165">
        <f t="shared" ref="G139:L139" si="42">SUM(G140:G142)</f>
        <v>0</v>
      </c>
      <c r="H139" s="166">
        <f t="shared" si="42"/>
        <v>0</v>
      </c>
      <c r="I139" s="166">
        <f t="shared" si="42"/>
        <v>0</v>
      </c>
      <c r="J139" s="166">
        <f t="shared" si="42"/>
        <v>0</v>
      </c>
      <c r="K139" s="166">
        <f t="shared" si="42"/>
        <v>0</v>
      </c>
      <c r="L139" s="166">
        <f t="shared" si="42"/>
        <v>0</v>
      </c>
      <c r="M139" s="167">
        <f t="shared" si="41"/>
        <v>0</v>
      </c>
    </row>
    <row r="140" spans="1:13" x14ac:dyDescent="0.25">
      <c r="A140" s="136"/>
      <c r="B140" s="137"/>
      <c r="C140" s="138"/>
      <c r="D140" s="139"/>
      <c r="E140" s="139"/>
      <c r="F140" s="140" t="s">
        <v>1</v>
      </c>
      <c r="G140" s="141"/>
      <c r="H140" s="142"/>
      <c r="I140" s="142"/>
      <c r="J140" s="142"/>
      <c r="K140" s="142"/>
      <c r="L140" s="143"/>
      <c r="M140" s="151">
        <f t="shared" si="41"/>
        <v>0</v>
      </c>
    </row>
    <row r="141" spans="1:13" x14ac:dyDescent="0.25">
      <c r="A141" s="136"/>
      <c r="B141" s="137"/>
      <c r="C141" s="138"/>
      <c r="D141" s="139"/>
      <c r="E141" s="139"/>
      <c r="F141" s="140" t="s">
        <v>2</v>
      </c>
      <c r="G141" s="141"/>
      <c r="H141" s="142"/>
      <c r="I141" s="142"/>
      <c r="J141" s="142"/>
      <c r="K141" s="142"/>
      <c r="L141" s="143"/>
      <c r="M141" s="151">
        <f t="shared" si="41"/>
        <v>0</v>
      </c>
    </row>
    <row r="142" spans="1:13" x14ac:dyDescent="0.25">
      <c r="A142" s="136"/>
      <c r="B142" s="137"/>
      <c r="C142" s="138"/>
      <c r="D142" s="139"/>
      <c r="E142" s="139"/>
      <c r="F142" s="140" t="s">
        <v>3</v>
      </c>
      <c r="G142" s="141"/>
      <c r="H142" s="142"/>
      <c r="I142" s="142"/>
      <c r="J142" s="142"/>
      <c r="K142" s="142"/>
      <c r="L142" s="143"/>
      <c r="M142" s="151">
        <f t="shared" si="41"/>
        <v>0</v>
      </c>
    </row>
    <row r="143" spans="1:13" x14ac:dyDescent="0.25">
      <c r="A143" s="160" t="s">
        <v>57</v>
      </c>
      <c r="B143" s="161"/>
      <c r="C143" s="162">
        <v>48083</v>
      </c>
      <c r="D143" s="163"/>
      <c r="E143" s="164" t="s">
        <v>58</v>
      </c>
      <c r="F143" s="164"/>
      <c r="G143" s="165">
        <f t="shared" ref="G143:L143" si="43">SUM(G144:G146)</f>
        <v>0</v>
      </c>
      <c r="H143" s="166">
        <f t="shared" si="43"/>
        <v>0</v>
      </c>
      <c r="I143" s="166">
        <f t="shared" si="43"/>
        <v>0</v>
      </c>
      <c r="J143" s="166">
        <f t="shared" si="43"/>
        <v>0</v>
      </c>
      <c r="K143" s="166">
        <f t="shared" si="43"/>
        <v>0</v>
      </c>
      <c r="L143" s="166">
        <f t="shared" si="43"/>
        <v>0</v>
      </c>
      <c r="M143" s="167">
        <f t="shared" si="41"/>
        <v>0</v>
      </c>
    </row>
    <row r="144" spans="1:13" x14ac:dyDescent="0.25">
      <c r="A144" s="136"/>
      <c r="B144" s="137"/>
      <c r="C144" s="138"/>
      <c r="D144" s="139"/>
      <c r="E144" s="139"/>
      <c r="F144" s="140" t="s">
        <v>1</v>
      </c>
      <c r="G144" s="141"/>
      <c r="H144" s="142"/>
      <c r="I144" s="142"/>
      <c r="J144" s="142"/>
      <c r="K144" s="142"/>
      <c r="L144" s="143"/>
      <c r="M144" s="151">
        <f t="shared" si="41"/>
        <v>0</v>
      </c>
    </row>
    <row r="145" spans="1:13" x14ac:dyDescent="0.25">
      <c r="A145" s="136"/>
      <c r="B145" s="137"/>
      <c r="C145" s="138"/>
      <c r="D145" s="139"/>
      <c r="E145" s="139"/>
      <c r="F145" s="140" t="s">
        <v>2</v>
      </c>
      <c r="G145" s="141"/>
      <c r="H145" s="142"/>
      <c r="I145" s="142"/>
      <c r="J145" s="142"/>
      <c r="K145" s="142"/>
      <c r="L145" s="143"/>
      <c r="M145" s="151">
        <f t="shared" si="41"/>
        <v>0</v>
      </c>
    </row>
    <row r="146" spans="1:13" x14ac:dyDescent="0.25">
      <c r="A146" s="136"/>
      <c r="B146" s="137"/>
      <c r="C146" s="138"/>
      <c r="D146" s="139"/>
      <c r="E146" s="139"/>
      <c r="F146" s="140" t="s">
        <v>3</v>
      </c>
      <c r="G146" s="141"/>
      <c r="H146" s="142"/>
      <c r="I146" s="142"/>
      <c r="J146" s="142"/>
      <c r="K146" s="142"/>
      <c r="L146" s="143"/>
      <c r="M146" s="151">
        <f t="shared" si="41"/>
        <v>0</v>
      </c>
    </row>
    <row r="147" spans="1:13" ht="15.75" customHeight="1" x14ac:dyDescent="0.25">
      <c r="A147" s="231">
        <v>1.1100000000000001</v>
      </c>
      <c r="B147" s="232"/>
      <c r="C147" s="233">
        <v>650</v>
      </c>
      <c r="D147" s="234" t="s">
        <v>103</v>
      </c>
      <c r="E147" s="234"/>
      <c r="F147" s="234"/>
      <c r="G147" s="235">
        <f t="shared" ref="G147:M150" si="44">G151+G155+G159</f>
        <v>10</v>
      </c>
      <c r="H147" s="236">
        <f t="shared" si="44"/>
        <v>55454</v>
      </c>
      <c r="I147" s="236">
        <f t="shared" si="44"/>
        <v>1340</v>
      </c>
      <c r="J147" s="236">
        <f t="shared" si="44"/>
        <v>0</v>
      </c>
      <c r="K147" s="236">
        <f t="shared" si="44"/>
        <v>0</v>
      </c>
      <c r="L147" s="236">
        <f t="shared" si="44"/>
        <v>0</v>
      </c>
      <c r="M147" s="236">
        <f t="shared" si="44"/>
        <v>56794</v>
      </c>
    </row>
    <row r="148" spans="1:13" x14ac:dyDescent="0.25">
      <c r="A148" s="136"/>
      <c r="B148" s="137"/>
      <c r="C148" s="138"/>
      <c r="D148" s="139"/>
      <c r="E148" s="139"/>
      <c r="F148" s="140" t="s">
        <v>1</v>
      </c>
      <c r="G148" s="141">
        <f t="shared" si="44"/>
        <v>10</v>
      </c>
      <c r="H148" s="143">
        <v>55454</v>
      </c>
      <c r="I148" s="142">
        <f t="shared" si="44"/>
        <v>1340</v>
      </c>
      <c r="J148" s="142">
        <f t="shared" si="44"/>
        <v>0</v>
      </c>
      <c r="K148" s="142">
        <f t="shared" si="44"/>
        <v>0</v>
      </c>
      <c r="L148" s="143">
        <f t="shared" si="44"/>
        <v>0</v>
      </c>
      <c r="M148" s="151">
        <f t="shared" si="44"/>
        <v>56794</v>
      </c>
    </row>
    <row r="149" spans="1:13" x14ac:dyDescent="0.25">
      <c r="A149" s="136"/>
      <c r="B149" s="137"/>
      <c r="C149" s="138"/>
      <c r="D149" s="139"/>
      <c r="E149" s="139"/>
      <c r="F149" s="140" t="s">
        <v>2</v>
      </c>
      <c r="G149" s="141"/>
      <c r="H149" s="143">
        <f t="shared" si="44"/>
        <v>0</v>
      </c>
      <c r="I149" s="142">
        <f t="shared" si="44"/>
        <v>0</v>
      </c>
      <c r="J149" s="142">
        <f t="shared" si="44"/>
        <v>0</v>
      </c>
      <c r="K149" s="142">
        <f t="shared" si="44"/>
        <v>0</v>
      </c>
      <c r="L149" s="143">
        <f t="shared" si="44"/>
        <v>0</v>
      </c>
      <c r="M149" s="151">
        <f t="shared" si="44"/>
        <v>0</v>
      </c>
    </row>
    <row r="150" spans="1:13" x14ac:dyDescent="0.25">
      <c r="A150" s="136"/>
      <c r="B150" s="137"/>
      <c r="C150" s="138"/>
      <c r="D150" s="139"/>
      <c r="E150" s="139"/>
      <c r="F150" s="140" t="s">
        <v>3</v>
      </c>
      <c r="G150" s="141"/>
      <c r="H150" s="143">
        <f t="shared" si="44"/>
        <v>0</v>
      </c>
      <c r="I150" s="142">
        <f t="shared" si="44"/>
        <v>0</v>
      </c>
      <c r="J150" s="142">
        <f t="shared" si="44"/>
        <v>0</v>
      </c>
      <c r="K150" s="142">
        <f t="shared" si="44"/>
        <v>0</v>
      </c>
      <c r="L150" s="143">
        <f t="shared" si="44"/>
        <v>0</v>
      </c>
      <c r="M150" s="151">
        <f t="shared" si="44"/>
        <v>0</v>
      </c>
    </row>
    <row r="151" spans="1:13" x14ac:dyDescent="0.25">
      <c r="A151" s="160" t="s">
        <v>59</v>
      </c>
      <c r="B151" s="161"/>
      <c r="C151" s="162">
        <v>65015</v>
      </c>
      <c r="D151" s="163"/>
      <c r="E151" s="164" t="s">
        <v>60</v>
      </c>
      <c r="F151" s="164"/>
      <c r="G151" s="165">
        <f t="shared" ref="G151:M151" si="45">SUM(G152:G154)</f>
        <v>10</v>
      </c>
      <c r="H151" s="165">
        <f t="shared" si="45"/>
        <v>55454</v>
      </c>
      <c r="I151" s="165">
        <f t="shared" si="45"/>
        <v>1340</v>
      </c>
      <c r="J151" s="165">
        <f t="shared" si="45"/>
        <v>0</v>
      </c>
      <c r="K151" s="165">
        <f t="shared" si="45"/>
        <v>0</v>
      </c>
      <c r="L151" s="165">
        <f t="shared" si="45"/>
        <v>0</v>
      </c>
      <c r="M151" s="165">
        <f t="shared" si="45"/>
        <v>56794</v>
      </c>
    </row>
    <row r="152" spans="1:13" x14ac:dyDescent="0.25">
      <c r="A152" s="136"/>
      <c r="B152" s="137"/>
      <c r="C152" s="138"/>
      <c r="D152" s="139"/>
      <c r="E152" s="139"/>
      <c r="F152" s="140" t="s">
        <v>1</v>
      </c>
      <c r="G152" s="141">
        <v>10</v>
      </c>
      <c r="H152" s="143">
        <v>55454</v>
      </c>
      <c r="I152" s="142">
        <v>1340</v>
      </c>
      <c r="J152" s="142"/>
      <c r="K152" s="142"/>
      <c r="L152" s="143"/>
      <c r="M152" s="151">
        <f t="shared" ref="M152:M162" si="46">SUM(H152:L152)</f>
        <v>56794</v>
      </c>
    </row>
    <row r="153" spans="1:13" x14ac:dyDescent="0.25">
      <c r="A153" s="136"/>
      <c r="B153" s="137"/>
      <c r="C153" s="138"/>
      <c r="D153" s="139"/>
      <c r="E153" s="139"/>
      <c r="F153" s="140" t="s">
        <v>2</v>
      </c>
      <c r="G153" s="141"/>
      <c r="H153" s="142"/>
      <c r="I153" s="142"/>
      <c r="J153" s="142"/>
      <c r="K153" s="142"/>
      <c r="L153" s="143">
        <v>0</v>
      </c>
      <c r="M153" s="151">
        <f t="shared" si="46"/>
        <v>0</v>
      </c>
    </row>
    <row r="154" spans="1:13" x14ac:dyDescent="0.25">
      <c r="A154" s="136"/>
      <c r="B154" s="137"/>
      <c r="C154" s="138"/>
      <c r="D154" s="139"/>
      <c r="E154" s="139"/>
      <c r="F154" s="140" t="s">
        <v>3</v>
      </c>
      <c r="G154" s="141"/>
      <c r="H154" s="142"/>
      <c r="I154" s="142"/>
      <c r="J154" s="142"/>
      <c r="K154" s="142"/>
      <c r="L154" s="143">
        <v>0</v>
      </c>
      <c r="M154" s="151">
        <f t="shared" si="46"/>
        <v>0</v>
      </c>
    </row>
    <row r="155" spans="1:13" x14ac:dyDescent="0.25">
      <c r="A155" s="160" t="s">
        <v>61</v>
      </c>
      <c r="B155" s="161"/>
      <c r="C155" s="162">
        <v>65215</v>
      </c>
      <c r="D155" s="163"/>
      <c r="E155" s="164" t="s">
        <v>62</v>
      </c>
      <c r="F155" s="164"/>
      <c r="G155" s="165">
        <f t="shared" ref="G155:L155" si="47">SUM(G156:G158)</f>
        <v>0</v>
      </c>
      <c r="H155" s="166">
        <f t="shared" si="47"/>
        <v>0</v>
      </c>
      <c r="I155" s="166">
        <f t="shared" si="47"/>
        <v>0</v>
      </c>
      <c r="J155" s="166">
        <f t="shared" si="47"/>
        <v>0</v>
      </c>
      <c r="K155" s="166">
        <f t="shared" si="47"/>
        <v>0</v>
      </c>
      <c r="L155" s="166">
        <f t="shared" si="47"/>
        <v>0</v>
      </c>
      <c r="M155" s="167">
        <f t="shared" si="46"/>
        <v>0</v>
      </c>
    </row>
    <row r="156" spans="1:13" x14ac:dyDescent="0.25">
      <c r="A156" s="136"/>
      <c r="B156" s="137"/>
      <c r="C156" s="138"/>
      <c r="D156" s="139"/>
      <c r="E156" s="139"/>
      <c r="F156" s="140" t="s">
        <v>1</v>
      </c>
      <c r="G156" s="141"/>
      <c r="H156" s="142"/>
      <c r="I156" s="142"/>
      <c r="J156" s="142"/>
      <c r="K156" s="142"/>
      <c r="L156" s="143"/>
      <c r="M156" s="151">
        <f t="shared" si="46"/>
        <v>0</v>
      </c>
    </row>
    <row r="157" spans="1:13" x14ac:dyDescent="0.25">
      <c r="A157" s="136"/>
      <c r="B157" s="137"/>
      <c r="C157" s="138"/>
      <c r="D157" s="139"/>
      <c r="E157" s="139"/>
      <c r="F157" s="140" t="s">
        <v>2</v>
      </c>
      <c r="G157" s="141"/>
      <c r="H157" s="142"/>
      <c r="I157" s="142"/>
      <c r="J157" s="142"/>
      <c r="K157" s="142"/>
      <c r="L157" s="143"/>
      <c r="M157" s="151">
        <f t="shared" si="46"/>
        <v>0</v>
      </c>
    </row>
    <row r="158" spans="1:13" x14ac:dyDescent="0.25">
      <c r="A158" s="136"/>
      <c r="B158" s="137"/>
      <c r="C158" s="138"/>
      <c r="D158" s="139"/>
      <c r="E158" s="139"/>
      <c r="F158" s="140" t="s">
        <v>3</v>
      </c>
      <c r="G158" s="141"/>
      <c r="H158" s="142"/>
      <c r="I158" s="142"/>
      <c r="J158" s="142"/>
      <c r="K158" s="142"/>
      <c r="L158" s="143"/>
      <c r="M158" s="151">
        <f t="shared" si="46"/>
        <v>0</v>
      </c>
    </row>
    <row r="159" spans="1:13" x14ac:dyDescent="0.25">
      <c r="A159" s="160" t="s">
        <v>63</v>
      </c>
      <c r="B159" s="161"/>
      <c r="C159" s="162">
        <v>65415</v>
      </c>
      <c r="D159" s="163"/>
      <c r="E159" s="164" t="s">
        <v>13</v>
      </c>
      <c r="F159" s="164"/>
      <c r="G159" s="165">
        <f t="shared" ref="G159:L159" si="48">SUM(G160:G162)</f>
        <v>0</v>
      </c>
      <c r="H159" s="166">
        <f t="shared" si="48"/>
        <v>0</v>
      </c>
      <c r="I159" s="166">
        <f t="shared" si="48"/>
        <v>0</v>
      </c>
      <c r="J159" s="166">
        <f t="shared" si="48"/>
        <v>0</v>
      </c>
      <c r="K159" s="166">
        <f t="shared" si="48"/>
        <v>0</v>
      </c>
      <c r="L159" s="166">
        <f t="shared" si="48"/>
        <v>0</v>
      </c>
      <c r="M159" s="167">
        <f t="shared" si="46"/>
        <v>0</v>
      </c>
    </row>
    <row r="160" spans="1:13" x14ac:dyDescent="0.25">
      <c r="A160" s="136"/>
      <c r="B160" s="137"/>
      <c r="C160" s="138"/>
      <c r="D160" s="139"/>
      <c r="E160" s="139"/>
      <c r="F160" s="140" t="s">
        <v>1</v>
      </c>
      <c r="G160" s="141"/>
      <c r="H160" s="142"/>
      <c r="I160" s="142"/>
      <c r="J160" s="142"/>
      <c r="K160" s="142"/>
      <c r="L160" s="143"/>
      <c r="M160" s="151">
        <f t="shared" si="46"/>
        <v>0</v>
      </c>
    </row>
    <row r="161" spans="1:13" x14ac:dyDescent="0.25">
      <c r="A161" s="136"/>
      <c r="B161" s="137"/>
      <c r="C161" s="138"/>
      <c r="D161" s="139"/>
      <c r="E161" s="139"/>
      <c r="F161" s="140" t="s">
        <v>2</v>
      </c>
      <c r="G161" s="141"/>
      <c r="H161" s="142"/>
      <c r="I161" s="142"/>
      <c r="J161" s="142"/>
      <c r="K161" s="142"/>
      <c r="L161" s="143"/>
      <c r="M161" s="151">
        <f t="shared" si="46"/>
        <v>0</v>
      </c>
    </row>
    <row r="162" spans="1:13" x14ac:dyDescent="0.25">
      <c r="A162" s="136"/>
      <c r="B162" s="137"/>
      <c r="C162" s="138"/>
      <c r="D162" s="139"/>
      <c r="E162" s="139"/>
      <c r="F162" s="140" t="s">
        <v>3</v>
      </c>
      <c r="G162" s="141"/>
      <c r="H162" s="142"/>
      <c r="I162" s="142"/>
      <c r="J162" s="142"/>
      <c r="K162" s="142"/>
      <c r="L162" s="143"/>
      <c r="M162" s="151">
        <f t="shared" si="46"/>
        <v>0</v>
      </c>
    </row>
    <row r="163" spans="1:13" ht="15.75" customHeight="1" x14ac:dyDescent="0.25">
      <c r="A163" s="231">
        <v>1.1399999999999999</v>
      </c>
      <c r="B163" s="232"/>
      <c r="C163" s="233">
        <v>660</v>
      </c>
      <c r="D163" s="234" t="s">
        <v>104</v>
      </c>
      <c r="E163" s="234"/>
      <c r="F163" s="234"/>
      <c r="G163" s="235">
        <f t="shared" ref="G163:M166" si="49">G167+G171</f>
        <v>6</v>
      </c>
      <c r="H163" s="236">
        <f t="shared" si="49"/>
        <v>35254</v>
      </c>
      <c r="I163" s="236">
        <f t="shared" si="49"/>
        <v>9000</v>
      </c>
      <c r="J163" s="236">
        <f t="shared" si="49"/>
        <v>0</v>
      </c>
      <c r="K163" s="236">
        <f t="shared" si="49"/>
        <v>0</v>
      </c>
      <c r="L163" s="236">
        <f t="shared" si="49"/>
        <v>260000</v>
      </c>
      <c r="M163" s="236">
        <f t="shared" si="49"/>
        <v>304254</v>
      </c>
    </row>
    <row r="164" spans="1:13" x14ac:dyDescent="0.25">
      <c r="A164" s="136"/>
      <c r="B164" s="137"/>
      <c r="C164" s="138"/>
      <c r="D164" s="139"/>
      <c r="E164" s="139"/>
      <c r="F164" s="140" t="s">
        <v>1</v>
      </c>
      <c r="G164" s="141">
        <f t="shared" si="49"/>
        <v>6</v>
      </c>
      <c r="H164" s="143">
        <f t="shared" si="49"/>
        <v>35254</v>
      </c>
      <c r="I164" s="142">
        <f t="shared" si="49"/>
        <v>9000</v>
      </c>
      <c r="J164" s="142">
        <f>J168+J172</f>
        <v>0</v>
      </c>
      <c r="K164" s="142">
        <f>K168+K172</f>
        <v>0</v>
      </c>
      <c r="L164" s="142">
        <f>L168+L172</f>
        <v>0</v>
      </c>
      <c r="M164" s="142">
        <f>M168+M172</f>
        <v>44254</v>
      </c>
    </row>
    <row r="165" spans="1:13" x14ac:dyDescent="0.25">
      <c r="A165" s="136"/>
      <c r="B165" s="137"/>
      <c r="C165" s="138"/>
      <c r="D165" s="139"/>
      <c r="E165" s="139"/>
      <c r="F165" s="140" t="s">
        <v>2</v>
      </c>
      <c r="G165" s="141"/>
      <c r="H165" s="142">
        <f t="shared" si="49"/>
        <v>0</v>
      </c>
      <c r="I165" s="142">
        <f t="shared" si="49"/>
        <v>0</v>
      </c>
      <c r="J165" s="142">
        <f t="shared" si="49"/>
        <v>0</v>
      </c>
      <c r="K165" s="142">
        <f t="shared" si="49"/>
        <v>0</v>
      </c>
      <c r="L165" s="143">
        <f>L169</f>
        <v>260000</v>
      </c>
      <c r="M165" s="151">
        <f t="shared" si="49"/>
        <v>260000</v>
      </c>
    </row>
    <row r="166" spans="1:13" x14ac:dyDescent="0.25">
      <c r="A166" s="136"/>
      <c r="B166" s="137"/>
      <c r="C166" s="138"/>
      <c r="D166" s="139"/>
      <c r="E166" s="139"/>
      <c r="F166" s="140" t="s">
        <v>3</v>
      </c>
      <c r="G166" s="141"/>
      <c r="H166" s="142">
        <f t="shared" si="49"/>
        <v>0</v>
      </c>
      <c r="I166" s="142">
        <f t="shared" si="49"/>
        <v>0</v>
      </c>
      <c r="J166" s="142">
        <f t="shared" si="49"/>
        <v>0</v>
      </c>
      <c r="K166" s="142">
        <f t="shared" si="49"/>
        <v>0</v>
      </c>
      <c r="L166" s="143">
        <f t="shared" si="49"/>
        <v>0</v>
      </c>
      <c r="M166" s="151">
        <f t="shared" si="49"/>
        <v>0</v>
      </c>
    </row>
    <row r="167" spans="1:13" x14ac:dyDescent="0.25">
      <c r="A167" s="160" t="s">
        <v>64</v>
      </c>
      <c r="B167" s="161"/>
      <c r="C167" s="162">
        <v>66320</v>
      </c>
      <c r="D167" s="163"/>
      <c r="E167" s="164" t="s">
        <v>65</v>
      </c>
      <c r="F167" s="164"/>
      <c r="G167" s="165">
        <f t="shared" ref="G167:L167" si="50">SUM(G168:G170)</f>
        <v>6</v>
      </c>
      <c r="H167" s="166">
        <f t="shared" si="50"/>
        <v>35254</v>
      </c>
      <c r="I167" s="166">
        <f t="shared" si="50"/>
        <v>9000</v>
      </c>
      <c r="J167" s="166">
        <f t="shared" si="50"/>
        <v>0</v>
      </c>
      <c r="K167" s="166">
        <f t="shared" si="50"/>
        <v>0</v>
      </c>
      <c r="L167" s="166">
        <f t="shared" si="50"/>
        <v>260000</v>
      </c>
      <c r="M167" s="167">
        <f t="shared" ref="M167:M174" si="51">SUM(H167:L167)</f>
        <v>304254</v>
      </c>
    </row>
    <row r="168" spans="1:13" x14ac:dyDescent="0.25">
      <c r="A168" s="136"/>
      <c r="B168" s="137"/>
      <c r="C168" s="138"/>
      <c r="D168" s="139"/>
      <c r="E168" s="139"/>
      <c r="F168" s="140" t="s">
        <v>1</v>
      </c>
      <c r="G168" s="141">
        <v>6</v>
      </c>
      <c r="H168" s="143">
        <v>35254</v>
      </c>
      <c r="I168" s="142">
        <v>9000</v>
      </c>
      <c r="J168" s="142"/>
      <c r="K168" s="142"/>
      <c r="L168" s="143">
        <v>0</v>
      </c>
      <c r="M168" s="151">
        <f>SUM(H168:L168)</f>
        <v>44254</v>
      </c>
    </row>
    <row r="169" spans="1:13" x14ac:dyDescent="0.25">
      <c r="A169" s="136"/>
      <c r="B169" s="137"/>
      <c r="C169" s="138"/>
      <c r="D169" s="139"/>
      <c r="E169" s="139"/>
      <c r="F169" s="140" t="s">
        <v>2</v>
      </c>
      <c r="G169" s="141"/>
      <c r="H169" s="142"/>
      <c r="I169" s="142"/>
      <c r="J169" s="142"/>
      <c r="K169" s="142"/>
      <c r="L169" s="143">
        <v>260000</v>
      </c>
      <c r="M169" s="151">
        <f>SUM(H169:L169)</f>
        <v>260000</v>
      </c>
    </row>
    <row r="170" spans="1:13" x14ac:dyDescent="0.25">
      <c r="A170" s="136"/>
      <c r="B170" s="137"/>
      <c r="C170" s="138"/>
      <c r="D170" s="139"/>
      <c r="E170" s="139"/>
      <c r="F170" s="140" t="s">
        <v>3</v>
      </c>
      <c r="G170" s="141"/>
      <c r="H170" s="142"/>
      <c r="I170" s="142"/>
      <c r="J170" s="142"/>
      <c r="K170" s="142"/>
      <c r="L170" s="143">
        <v>0</v>
      </c>
      <c r="M170" s="151">
        <f t="shared" si="51"/>
        <v>0</v>
      </c>
    </row>
    <row r="171" spans="1:13" x14ac:dyDescent="0.25">
      <c r="A171" s="160" t="s">
        <v>66</v>
      </c>
      <c r="B171" s="161"/>
      <c r="C171" s="162">
        <v>66520</v>
      </c>
      <c r="D171" s="163"/>
      <c r="E171" s="164" t="s">
        <v>67</v>
      </c>
      <c r="F171" s="164"/>
      <c r="G171" s="165">
        <f t="shared" ref="G171:L171" si="52">SUM(G172:G174)</f>
        <v>0</v>
      </c>
      <c r="H171" s="166">
        <f t="shared" si="52"/>
        <v>0</v>
      </c>
      <c r="I171" s="166">
        <f t="shared" si="52"/>
        <v>0</v>
      </c>
      <c r="J171" s="166">
        <f t="shared" si="52"/>
        <v>0</v>
      </c>
      <c r="K171" s="166">
        <f t="shared" si="52"/>
        <v>0</v>
      </c>
      <c r="L171" s="166">
        <f t="shared" si="52"/>
        <v>0</v>
      </c>
      <c r="M171" s="167">
        <f t="shared" si="51"/>
        <v>0</v>
      </c>
    </row>
    <row r="172" spans="1:13" x14ac:dyDescent="0.25">
      <c r="A172" s="136"/>
      <c r="B172" s="137"/>
      <c r="C172" s="138"/>
      <c r="D172" s="139"/>
      <c r="E172" s="139"/>
      <c r="F172" s="140" t="s">
        <v>1</v>
      </c>
      <c r="G172" s="141"/>
      <c r="H172" s="142"/>
      <c r="I172" s="142"/>
      <c r="J172" s="142"/>
      <c r="K172" s="142"/>
      <c r="L172" s="143"/>
      <c r="M172" s="151">
        <f t="shared" si="51"/>
        <v>0</v>
      </c>
    </row>
    <row r="173" spans="1:13" x14ac:dyDescent="0.25">
      <c r="A173" s="136"/>
      <c r="B173" s="137"/>
      <c r="C173" s="138"/>
      <c r="D173" s="139"/>
      <c r="E173" s="139"/>
      <c r="F173" s="140" t="s">
        <v>2</v>
      </c>
      <c r="G173" s="141"/>
      <c r="H173" s="142"/>
      <c r="I173" s="142"/>
      <c r="J173" s="142"/>
      <c r="K173" s="142"/>
      <c r="L173" s="143"/>
      <c r="M173" s="151">
        <f t="shared" si="51"/>
        <v>0</v>
      </c>
    </row>
    <row r="174" spans="1:13" x14ac:dyDescent="0.25">
      <c r="A174" s="136"/>
      <c r="B174" s="137"/>
      <c r="C174" s="138"/>
      <c r="D174" s="139"/>
      <c r="E174" s="139"/>
      <c r="F174" s="140" t="s">
        <v>3</v>
      </c>
      <c r="G174" s="141"/>
      <c r="H174" s="142"/>
      <c r="I174" s="142"/>
      <c r="J174" s="142"/>
      <c r="K174" s="142"/>
      <c r="L174" s="143"/>
      <c r="M174" s="151">
        <f t="shared" si="51"/>
        <v>0</v>
      </c>
    </row>
    <row r="175" spans="1:13" ht="15.75" customHeight="1" x14ac:dyDescent="0.25">
      <c r="A175" s="231">
        <v>1.1499999999999999</v>
      </c>
      <c r="B175" s="232"/>
      <c r="C175" s="233">
        <v>730</v>
      </c>
      <c r="D175" s="234" t="s">
        <v>86</v>
      </c>
      <c r="E175" s="234"/>
      <c r="F175" s="234"/>
      <c r="G175" s="235">
        <f>G176</f>
        <v>243</v>
      </c>
      <c r="H175" s="236">
        <f t="shared" ref="H175:M175" si="53">H179+H183+H187</f>
        <v>1558278</v>
      </c>
      <c r="I175" s="236">
        <f t="shared" si="53"/>
        <v>160900</v>
      </c>
      <c r="J175" s="236">
        <f t="shared" si="53"/>
        <v>34000</v>
      </c>
      <c r="K175" s="236">
        <f t="shared" si="53"/>
        <v>0</v>
      </c>
      <c r="L175" s="236">
        <f t="shared" si="53"/>
        <v>480000</v>
      </c>
      <c r="M175" s="236">
        <f t="shared" si="53"/>
        <v>2233178</v>
      </c>
    </row>
    <row r="176" spans="1:13" x14ac:dyDescent="0.25">
      <c r="A176" s="136"/>
      <c r="B176" s="137"/>
      <c r="C176" s="138"/>
      <c r="D176" s="139"/>
      <c r="E176" s="139"/>
      <c r="F176" s="140" t="s">
        <v>1</v>
      </c>
      <c r="G176" s="141">
        <f t="shared" ref="G176:M176" si="54">G180+G184</f>
        <v>243</v>
      </c>
      <c r="H176" s="142">
        <f t="shared" si="54"/>
        <v>1538278</v>
      </c>
      <c r="I176" s="142">
        <f>I180+I184</f>
        <v>150900</v>
      </c>
      <c r="J176" s="142">
        <f t="shared" si="54"/>
        <v>24000</v>
      </c>
      <c r="K176" s="142">
        <f t="shared" si="54"/>
        <v>0</v>
      </c>
      <c r="L176" s="142">
        <f t="shared" si="54"/>
        <v>480000</v>
      </c>
      <c r="M176" s="142">
        <f t="shared" si="54"/>
        <v>2193178</v>
      </c>
    </row>
    <row r="177" spans="1:16" x14ac:dyDescent="0.25">
      <c r="A177" s="136"/>
      <c r="B177" s="137"/>
      <c r="C177" s="138"/>
      <c r="D177" s="139"/>
      <c r="E177" s="139"/>
      <c r="F177" s="140" t="s">
        <v>2</v>
      </c>
      <c r="G177" s="141"/>
      <c r="H177" s="142">
        <f t="shared" ref="H177:J178" si="55">H181+H185+H189+H193</f>
        <v>20000</v>
      </c>
      <c r="I177" s="142">
        <f>I181+I185+I189+I193</f>
        <v>10000</v>
      </c>
      <c r="J177" s="142">
        <f t="shared" si="55"/>
        <v>10000</v>
      </c>
      <c r="K177" s="142">
        <f>K181+K185</f>
        <v>0</v>
      </c>
      <c r="L177" s="142">
        <f>L181+L185+L189+L193</f>
        <v>0</v>
      </c>
      <c r="M177" s="142">
        <f>M181+M185</f>
        <v>40000</v>
      </c>
    </row>
    <row r="178" spans="1:16" x14ac:dyDescent="0.25">
      <c r="A178" s="136"/>
      <c r="B178" s="137"/>
      <c r="C178" s="138"/>
      <c r="D178" s="139"/>
      <c r="E178" s="139"/>
      <c r="F178" s="140" t="s">
        <v>3</v>
      </c>
      <c r="G178" s="141"/>
      <c r="H178" s="142">
        <f t="shared" si="55"/>
        <v>0</v>
      </c>
      <c r="I178" s="142">
        <f t="shared" si="55"/>
        <v>0</v>
      </c>
      <c r="J178" s="142">
        <f t="shared" si="55"/>
        <v>0</v>
      </c>
      <c r="K178" s="142">
        <f>K182+K186+K190+K194</f>
        <v>0</v>
      </c>
      <c r="L178" s="143">
        <f>L182+L186+L190+L194</f>
        <v>0</v>
      </c>
      <c r="M178" s="151">
        <f>M182+M186+M190+M194</f>
        <v>0</v>
      </c>
    </row>
    <row r="179" spans="1:16" x14ac:dyDescent="0.25">
      <c r="A179" s="160" t="s">
        <v>68</v>
      </c>
      <c r="B179" s="161"/>
      <c r="C179" s="162">
        <v>73012</v>
      </c>
      <c r="D179" s="163"/>
      <c r="E179" s="196" t="s">
        <v>92</v>
      </c>
      <c r="F179" s="196"/>
      <c r="G179" s="165">
        <f t="shared" ref="G179:M179" si="56">SUM(G180:G182)</f>
        <v>7</v>
      </c>
      <c r="H179" s="166">
        <f t="shared" si="56"/>
        <v>38278</v>
      </c>
      <c r="I179" s="166">
        <f t="shared" si="56"/>
        <v>900</v>
      </c>
      <c r="J179" s="166">
        <f t="shared" si="56"/>
        <v>0</v>
      </c>
      <c r="K179" s="166">
        <f t="shared" si="56"/>
        <v>0</v>
      </c>
      <c r="L179" s="166">
        <f t="shared" si="56"/>
        <v>0</v>
      </c>
      <c r="M179" s="166">
        <f t="shared" si="56"/>
        <v>39178</v>
      </c>
    </row>
    <row r="180" spans="1:16" x14ac:dyDescent="0.25">
      <c r="A180" s="136"/>
      <c r="B180" s="137"/>
      <c r="C180" s="138"/>
      <c r="D180" s="139"/>
      <c r="E180" s="139"/>
      <c r="F180" s="140" t="s">
        <v>1</v>
      </c>
      <c r="G180" s="141">
        <v>7</v>
      </c>
      <c r="H180" s="143">
        <v>38278</v>
      </c>
      <c r="I180" s="142">
        <v>900</v>
      </c>
      <c r="J180" s="142"/>
      <c r="K180" s="142"/>
      <c r="L180" s="143"/>
      <c r="M180" s="151">
        <f t="shared" ref="M180:M194" si="57">SUM(H180:L180)</f>
        <v>39178</v>
      </c>
    </row>
    <row r="181" spans="1:16" x14ac:dyDescent="0.25">
      <c r="A181" s="136"/>
      <c r="B181" s="137"/>
      <c r="C181" s="138"/>
      <c r="D181" s="139"/>
      <c r="E181" s="139"/>
      <c r="F181" s="140" t="s">
        <v>2</v>
      </c>
      <c r="G181" s="141"/>
      <c r="H181" s="142"/>
      <c r="I181" s="142"/>
      <c r="J181" s="142"/>
      <c r="K181" s="142"/>
      <c r="L181" s="143"/>
      <c r="M181" s="151">
        <f t="shared" si="57"/>
        <v>0</v>
      </c>
    </row>
    <row r="182" spans="1:16" x14ac:dyDescent="0.25">
      <c r="A182" s="136"/>
      <c r="B182" s="137"/>
      <c r="C182" s="138"/>
      <c r="D182" s="139"/>
      <c r="E182" s="139"/>
      <c r="F182" s="140" t="s">
        <v>3</v>
      </c>
      <c r="G182" s="141"/>
      <c r="H182" s="142"/>
      <c r="I182" s="142"/>
      <c r="J182" s="142"/>
      <c r="K182" s="142"/>
      <c r="L182" s="143">
        <v>0</v>
      </c>
      <c r="M182" s="151">
        <f t="shared" si="57"/>
        <v>0</v>
      </c>
    </row>
    <row r="183" spans="1:16" ht="15.75" customHeight="1" x14ac:dyDescent="0.25">
      <c r="A183" s="160" t="s">
        <v>69</v>
      </c>
      <c r="B183" s="161"/>
      <c r="C183" s="162">
        <v>73200</v>
      </c>
      <c r="D183" s="163"/>
      <c r="E183" s="197" t="s">
        <v>123</v>
      </c>
      <c r="F183" s="198"/>
      <c r="G183" s="165">
        <f t="shared" ref="G183:M183" si="58">SUM(G184:G186)</f>
        <v>236</v>
      </c>
      <c r="H183" s="166">
        <f t="shared" si="58"/>
        <v>1520000</v>
      </c>
      <c r="I183" s="166">
        <f t="shared" si="58"/>
        <v>160000</v>
      </c>
      <c r="J183" s="166">
        <f t="shared" si="58"/>
        <v>34000</v>
      </c>
      <c r="K183" s="166">
        <f t="shared" si="58"/>
        <v>0</v>
      </c>
      <c r="L183" s="166">
        <f t="shared" si="58"/>
        <v>480000</v>
      </c>
      <c r="M183" s="166">
        <f t="shared" si="58"/>
        <v>2194000</v>
      </c>
      <c r="O183" s="230"/>
      <c r="P183" s="230"/>
    </row>
    <row r="184" spans="1:16" x14ac:dyDescent="0.25">
      <c r="A184" s="199"/>
      <c r="B184" s="200"/>
      <c r="C184" s="201"/>
      <c r="D184" s="202"/>
      <c r="E184" s="202"/>
      <c r="F184" s="203" t="s">
        <v>1</v>
      </c>
      <c r="G184" s="204">
        <v>236</v>
      </c>
      <c r="H184" s="143">
        <v>1500000</v>
      </c>
      <c r="I184" s="143">
        <v>150000</v>
      </c>
      <c r="J184" s="143">
        <v>24000</v>
      </c>
      <c r="K184" s="143"/>
      <c r="L184" s="143">
        <v>480000</v>
      </c>
      <c r="M184" s="205">
        <f t="shared" si="57"/>
        <v>2154000</v>
      </c>
      <c r="O184" s="230"/>
      <c r="P184" s="230"/>
    </row>
    <row r="185" spans="1:16" x14ac:dyDescent="0.25">
      <c r="A185" s="136"/>
      <c r="B185" s="137"/>
      <c r="C185" s="138"/>
      <c r="D185" s="139"/>
      <c r="E185" s="139"/>
      <c r="F185" s="140" t="s">
        <v>2</v>
      </c>
      <c r="G185" s="141"/>
      <c r="H185" s="142">
        <v>20000</v>
      </c>
      <c r="I185" s="143">
        <v>10000</v>
      </c>
      <c r="J185" s="142">
        <v>10000</v>
      </c>
      <c r="K185" s="142"/>
      <c r="L185" s="143">
        <v>0</v>
      </c>
      <c r="M185" s="151">
        <f t="shared" si="57"/>
        <v>40000</v>
      </c>
      <c r="O185" s="230"/>
      <c r="P185" s="230"/>
    </row>
    <row r="186" spans="1:16" x14ac:dyDescent="0.25">
      <c r="A186" s="136"/>
      <c r="B186" s="137"/>
      <c r="C186" s="138"/>
      <c r="D186" s="139"/>
      <c r="E186" s="139"/>
      <c r="F186" s="140" t="s">
        <v>3</v>
      </c>
      <c r="G186" s="141"/>
      <c r="H186" s="142"/>
      <c r="I186" s="142"/>
      <c r="J186" s="142"/>
      <c r="K186" s="142"/>
      <c r="L186" s="143">
        <v>0</v>
      </c>
      <c r="M186" s="151">
        <f t="shared" si="57"/>
        <v>0</v>
      </c>
      <c r="O186" s="230"/>
      <c r="P186" s="230"/>
    </row>
    <row r="187" spans="1:16" ht="15.75" customHeight="1" x14ac:dyDescent="0.25">
      <c r="A187" s="160" t="s">
        <v>70</v>
      </c>
      <c r="B187" s="161"/>
      <c r="C187" s="162">
        <v>75403</v>
      </c>
      <c r="D187" s="163"/>
      <c r="E187" s="197" t="s">
        <v>90</v>
      </c>
      <c r="F187" s="198"/>
      <c r="G187" s="165">
        <f t="shared" ref="G187:L187" si="59">SUM(G188:G190)</f>
        <v>0</v>
      </c>
      <c r="H187" s="166">
        <f t="shared" si="59"/>
        <v>0</v>
      </c>
      <c r="I187" s="166">
        <f t="shared" si="59"/>
        <v>0</v>
      </c>
      <c r="J187" s="166">
        <f t="shared" si="59"/>
        <v>0</v>
      </c>
      <c r="K187" s="166">
        <f t="shared" si="59"/>
        <v>0</v>
      </c>
      <c r="L187" s="166">
        <f t="shared" si="59"/>
        <v>0</v>
      </c>
      <c r="M187" s="167">
        <f t="shared" si="57"/>
        <v>0</v>
      </c>
      <c r="O187" s="230"/>
      <c r="P187" s="230"/>
    </row>
    <row r="188" spans="1:16" x14ac:dyDescent="0.25">
      <c r="A188" s="136"/>
      <c r="B188" s="137"/>
      <c r="C188" s="138"/>
      <c r="D188" s="139"/>
      <c r="E188" s="139"/>
      <c r="F188" s="140" t="s">
        <v>1</v>
      </c>
      <c r="G188" s="141"/>
      <c r="H188" s="142"/>
      <c r="I188" s="142"/>
      <c r="J188" s="142"/>
      <c r="K188" s="142"/>
      <c r="L188" s="143"/>
      <c r="M188" s="151">
        <f t="shared" si="57"/>
        <v>0</v>
      </c>
      <c r="O188" s="230"/>
      <c r="P188" s="230"/>
    </row>
    <row r="189" spans="1:16" x14ac:dyDescent="0.25">
      <c r="A189" s="136"/>
      <c r="B189" s="137"/>
      <c r="C189" s="138"/>
      <c r="D189" s="139"/>
      <c r="E189" s="139"/>
      <c r="F189" s="140" t="s">
        <v>2</v>
      </c>
      <c r="G189" s="141"/>
      <c r="H189" s="142"/>
      <c r="I189" s="142"/>
      <c r="J189" s="142"/>
      <c r="K189" s="142"/>
      <c r="L189" s="143"/>
      <c r="M189" s="151">
        <f t="shared" si="57"/>
        <v>0</v>
      </c>
      <c r="O189" s="230"/>
      <c r="P189" s="230"/>
    </row>
    <row r="190" spans="1:16" x14ac:dyDescent="0.25">
      <c r="A190" s="136"/>
      <c r="B190" s="137"/>
      <c r="C190" s="138"/>
      <c r="D190" s="139"/>
      <c r="E190" s="139"/>
      <c r="F190" s="140" t="s">
        <v>3</v>
      </c>
      <c r="G190" s="141"/>
      <c r="H190" s="142"/>
      <c r="I190" s="142"/>
      <c r="J190" s="142"/>
      <c r="K190" s="142"/>
      <c r="L190" s="143"/>
      <c r="M190" s="151">
        <f t="shared" si="57"/>
        <v>0</v>
      </c>
      <c r="O190" s="230"/>
      <c r="P190" s="230"/>
    </row>
    <row r="191" spans="1:16" x14ac:dyDescent="0.25">
      <c r="A191" s="231" t="s">
        <v>71</v>
      </c>
      <c r="B191" s="232"/>
      <c r="C191" s="248">
        <v>750</v>
      </c>
      <c r="D191" s="249" t="s">
        <v>119</v>
      </c>
      <c r="E191" s="249"/>
      <c r="F191" s="249"/>
      <c r="G191" s="235">
        <f>SUM(G192:G194)</f>
        <v>13</v>
      </c>
      <c r="H191" s="236">
        <f t="shared" ref="H191:M191" si="60">H195</f>
        <v>70604</v>
      </c>
      <c r="I191" s="236">
        <f t="shared" si="60"/>
        <v>12400</v>
      </c>
      <c r="J191" s="236">
        <f t="shared" si="60"/>
        <v>3000</v>
      </c>
      <c r="K191" s="236">
        <f t="shared" si="60"/>
        <v>20000</v>
      </c>
      <c r="L191" s="236">
        <f t="shared" si="60"/>
        <v>0</v>
      </c>
      <c r="M191" s="236">
        <f t="shared" si="60"/>
        <v>106004</v>
      </c>
      <c r="O191" s="230"/>
      <c r="P191" s="230"/>
    </row>
    <row r="192" spans="1:16" x14ac:dyDescent="0.25">
      <c r="A192" s="136"/>
      <c r="B192" s="137"/>
      <c r="C192" s="138"/>
      <c r="D192" s="139"/>
      <c r="E192" s="139"/>
      <c r="F192" s="140" t="s">
        <v>1</v>
      </c>
      <c r="G192" s="141">
        <f t="shared" ref="G192:L192" si="61">G196</f>
        <v>13</v>
      </c>
      <c r="H192" s="143">
        <f t="shared" si="61"/>
        <v>70604</v>
      </c>
      <c r="I192" s="142">
        <f t="shared" si="61"/>
        <v>12400</v>
      </c>
      <c r="J192" s="142">
        <f t="shared" si="61"/>
        <v>3000</v>
      </c>
      <c r="K192" s="142">
        <f t="shared" si="61"/>
        <v>0</v>
      </c>
      <c r="L192" s="142">
        <f t="shared" si="61"/>
        <v>0</v>
      </c>
      <c r="M192" s="151">
        <f t="shared" si="57"/>
        <v>86004</v>
      </c>
      <c r="O192" s="230"/>
      <c r="P192" s="230"/>
    </row>
    <row r="193" spans="1:13" x14ac:dyDescent="0.25">
      <c r="A193" s="136"/>
      <c r="B193" s="137"/>
      <c r="C193" s="138"/>
      <c r="D193" s="139"/>
      <c r="E193" s="139"/>
      <c r="F193" s="140" t="s">
        <v>2</v>
      </c>
      <c r="G193" s="141"/>
      <c r="H193" s="142"/>
      <c r="I193" s="142">
        <f>I197</f>
        <v>0</v>
      </c>
      <c r="J193" s="142">
        <f>J197</f>
        <v>0</v>
      </c>
      <c r="K193" s="142">
        <f>K197</f>
        <v>20000</v>
      </c>
      <c r="L193" s="142">
        <f>L197</f>
        <v>0</v>
      </c>
      <c r="M193" s="151">
        <f t="shared" si="57"/>
        <v>20000</v>
      </c>
    </row>
    <row r="194" spans="1:13" x14ac:dyDescent="0.25">
      <c r="A194" s="136"/>
      <c r="B194" s="137"/>
      <c r="C194" s="138"/>
      <c r="D194" s="139"/>
      <c r="E194" s="139"/>
      <c r="F194" s="140" t="s">
        <v>3</v>
      </c>
      <c r="G194" s="141"/>
      <c r="H194" s="142"/>
      <c r="I194" s="142"/>
      <c r="J194" s="142"/>
      <c r="K194" s="142"/>
      <c r="L194" s="143">
        <v>0</v>
      </c>
      <c r="M194" s="151">
        <f t="shared" si="57"/>
        <v>0</v>
      </c>
    </row>
    <row r="195" spans="1:13" x14ac:dyDescent="0.25">
      <c r="A195" s="160">
        <v>1.1599999999999999</v>
      </c>
      <c r="B195" s="161"/>
      <c r="C195" s="207">
        <v>75510</v>
      </c>
      <c r="D195" s="196" t="s">
        <v>120</v>
      </c>
      <c r="E195" s="196"/>
      <c r="F195" s="196"/>
      <c r="G195" s="165">
        <f t="shared" ref="G195:M195" si="62">SUM(G196:G198)</f>
        <v>13</v>
      </c>
      <c r="H195" s="166">
        <f t="shared" si="62"/>
        <v>70604</v>
      </c>
      <c r="I195" s="166">
        <f t="shared" si="62"/>
        <v>12400</v>
      </c>
      <c r="J195" s="166">
        <f t="shared" si="62"/>
        <v>3000</v>
      </c>
      <c r="K195" s="166">
        <f t="shared" si="62"/>
        <v>20000</v>
      </c>
      <c r="L195" s="166">
        <f t="shared" si="62"/>
        <v>0</v>
      </c>
      <c r="M195" s="166">
        <f t="shared" si="62"/>
        <v>106004</v>
      </c>
    </row>
    <row r="196" spans="1:13" x14ac:dyDescent="0.25">
      <c r="A196" s="136"/>
      <c r="B196" s="137"/>
      <c r="C196" s="138"/>
      <c r="D196" s="139"/>
      <c r="E196" s="139"/>
      <c r="F196" s="140" t="s">
        <v>1</v>
      </c>
      <c r="G196" s="141">
        <v>13</v>
      </c>
      <c r="H196" s="142">
        <v>70604</v>
      </c>
      <c r="I196" s="142">
        <v>12400</v>
      </c>
      <c r="J196" s="142">
        <v>3000</v>
      </c>
      <c r="K196" s="142"/>
      <c r="L196" s="143">
        <v>0</v>
      </c>
      <c r="M196" s="151">
        <f>SUM(H196:L196)</f>
        <v>86004</v>
      </c>
    </row>
    <row r="197" spans="1:13" x14ac:dyDescent="0.25">
      <c r="A197" s="136"/>
      <c r="B197" s="137"/>
      <c r="C197" s="138"/>
      <c r="D197" s="139"/>
      <c r="E197" s="139"/>
      <c r="F197" s="140" t="s">
        <v>2</v>
      </c>
      <c r="G197" s="141"/>
      <c r="H197" s="142"/>
      <c r="I197" s="142"/>
      <c r="J197" s="142"/>
      <c r="K197" s="142">
        <v>20000</v>
      </c>
      <c r="L197" s="143">
        <v>0</v>
      </c>
      <c r="M197" s="151">
        <f>SUM(H197:L197)</f>
        <v>20000</v>
      </c>
    </row>
    <row r="198" spans="1:13" x14ac:dyDescent="0.25">
      <c r="A198" s="136"/>
      <c r="B198" s="137"/>
      <c r="C198" s="138"/>
      <c r="D198" s="139"/>
      <c r="E198" s="139"/>
      <c r="F198" s="140" t="s">
        <v>3</v>
      </c>
      <c r="G198" s="141"/>
      <c r="H198" s="142"/>
      <c r="I198" s="142"/>
      <c r="J198" s="142"/>
      <c r="K198" s="142"/>
      <c r="L198" s="143">
        <v>0</v>
      </c>
      <c r="M198" s="151">
        <f>SUM(H198:L198)</f>
        <v>0</v>
      </c>
    </row>
    <row r="199" spans="1:13" ht="15.75" customHeight="1" x14ac:dyDescent="0.25">
      <c r="A199" s="160">
        <v>1.17</v>
      </c>
      <c r="B199" s="161"/>
      <c r="C199" s="207">
        <v>75512</v>
      </c>
      <c r="D199" s="196" t="s">
        <v>134</v>
      </c>
      <c r="E199" s="196"/>
      <c r="F199" s="196"/>
      <c r="G199" s="165">
        <f t="shared" ref="G199:M199" si="63">SUM(G200:G202)</f>
        <v>10</v>
      </c>
      <c r="H199" s="166">
        <f t="shared" si="63"/>
        <v>70000</v>
      </c>
      <c r="I199" s="166">
        <f t="shared" si="63"/>
        <v>80000</v>
      </c>
      <c r="J199" s="166">
        <f t="shared" si="63"/>
        <v>10000</v>
      </c>
      <c r="K199" s="166">
        <f t="shared" si="63"/>
        <v>0</v>
      </c>
      <c r="L199" s="166">
        <f t="shared" si="63"/>
        <v>0</v>
      </c>
      <c r="M199" s="166">
        <f t="shared" si="63"/>
        <v>160000</v>
      </c>
    </row>
    <row r="200" spans="1:13" x14ac:dyDescent="0.25">
      <c r="A200" s="136"/>
      <c r="B200" s="137"/>
      <c r="C200" s="138"/>
      <c r="D200" s="139"/>
      <c r="E200" s="139"/>
      <c r="F200" s="140" t="s">
        <v>1</v>
      </c>
      <c r="G200" s="141">
        <v>10</v>
      </c>
      <c r="H200" s="142">
        <v>70000</v>
      </c>
      <c r="I200" s="142">
        <v>80000</v>
      </c>
      <c r="J200" s="142">
        <v>10000</v>
      </c>
      <c r="K200" s="142"/>
      <c r="L200" s="143">
        <v>0</v>
      </c>
      <c r="M200" s="151">
        <f>SUM(H200:L200)</f>
        <v>160000</v>
      </c>
    </row>
    <row r="201" spans="1:13" x14ac:dyDescent="0.25">
      <c r="A201" s="136"/>
      <c r="B201" s="137"/>
      <c r="C201" s="138"/>
      <c r="D201" s="139"/>
      <c r="E201" s="139"/>
      <c r="F201" s="140" t="s">
        <v>2</v>
      </c>
      <c r="G201" s="141"/>
      <c r="H201" s="142"/>
      <c r="I201" s="142"/>
      <c r="J201" s="142"/>
      <c r="K201" s="142">
        <v>0</v>
      </c>
      <c r="L201" s="143">
        <v>0</v>
      </c>
      <c r="M201" s="151">
        <f>SUM(H201:L201)</f>
        <v>0</v>
      </c>
    </row>
    <row r="202" spans="1:13" x14ac:dyDescent="0.25">
      <c r="A202" s="136"/>
      <c r="B202" s="137"/>
      <c r="C202" s="138"/>
      <c r="D202" s="139"/>
      <c r="E202" s="139"/>
      <c r="F202" s="140" t="s">
        <v>3</v>
      </c>
      <c r="G202" s="141"/>
      <c r="H202" s="142"/>
      <c r="I202" s="142"/>
      <c r="J202" s="142"/>
      <c r="K202" s="142"/>
      <c r="L202" s="143">
        <v>0</v>
      </c>
      <c r="M202" s="151">
        <f>SUM(H202:L202)</f>
        <v>0</v>
      </c>
    </row>
    <row r="203" spans="1:13" ht="15.75" customHeight="1" x14ac:dyDescent="0.25">
      <c r="A203" s="231">
        <v>1.17</v>
      </c>
      <c r="B203" s="232"/>
      <c r="C203" s="233">
        <v>850</v>
      </c>
      <c r="D203" s="234" t="s">
        <v>72</v>
      </c>
      <c r="E203" s="234"/>
      <c r="F203" s="234"/>
      <c r="G203" s="235">
        <f t="shared" ref="G203:M206" si="64">G207+G211+G215</f>
        <v>16</v>
      </c>
      <c r="H203" s="235">
        <f t="shared" si="64"/>
        <v>83518</v>
      </c>
      <c r="I203" s="235">
        <f t="shared" si="64"/>
        <v>69000</v>
      </c>
      <c r="J203" s="235">
        <f t="shared" si="64"/>
        <v>5000</v>
      </c>
      <c r="K203" s="235">
        <f t="shared" si="64"/>
        <v>70000</v>
      </c>
      <c r="L203" s="235">
        <f t="shared" si="64"/>
        <v>770000</v>
      </c>
      <c r="M203" s="235">
        <f t="shared" si="64"/>
        <v>997518</v>
      </c>
    </row>
    <row r="204" spans="1:13" x14ac:dyDescent="0.25">
      <c r="A204" s="136"/>
      <c r="B204" s="137"/>
      <c r="C204" s="138"/>
      <c r="D204" s="139"/>
      <c r="E204" s="139"/>
      <c r="F204" s="140" t="s">
        <v>1</v>
      </c>
      <c r="G204" s="141">
        <f t="shared" si="64"/>
        <v>16</v>
      </c>
      <c r="H204" s="143">
        <f t="shared" ref="H204:M204" si="65">H208</f>
        <v>83518</v>
      </c>
      <c r="I204" s="143">
        <v>34000</v>
      </c>
      <c r="J204" s="143">
        <f t="shared" si="65"/>
        <v>5000</v>
      </c>
      <c r="K204" s="143">
        <f t="shared" si="65"/>
        <v>0</v>
      </c>
      <c r="L204" s="143">
        <f t="shared" si="65"/>
        <v>560000</v>
      </c>
      <c r="M204" s="143">
        <f t="shared" si="65"/>
        <v>682518</v>
      </c>
    </row>
    <row r="205" spans="1:13" x14ac:dyDescent="0.25">
      <c r="A205" s="136"/>
      <c r="B205" s="137"/>
      <c r="C205" s="138"/>
      <c r="D205" s="139"/>
      <c r="E205" s="139"/>
      <c r="F205" s="140" t="s">
        <v>2</v>
      </c>
      <c r="G205" s="141"/>
      <c r="H205" s="142">
        <f t="shared" si="64"/>
        <v>0</v>
      </c>
      <c r="I205" s="142">
        <f t="shared" si="64"/>
        <v>35000</v>
      </c>
      <c r="J205" s="142">
        <f t="shared" si="64"/>
        <v>0</v>
      </c>
      <c r="K205" s="142">
        <f t="shared" si="64"/>
        <v>70000</v>
      </c>
      <c r="L205" s="142">
        <f t="shared" si="64"/>
        <v>210000</v>
      </c>
      <c r="M205" s="142">
        <f t="shared" si="64"/>
        <v>315000</v>
      </c>
    </row>
    <row r="206" spans="1:13" x14ac:dyDescent="0.25">
      <c r="A206" s="136"/>
      <c r="B206" s="137"/>
      <c r="C206" s="138"/>
      <c r="D206" s="139"/>
      <c r="E206" s="139"/>
      <c r="F206" s="140" t="s">
        <v>3</v>
      </c>
      <c r="G206" s="141"/>
      <c r="H206" s="142">
        <f t="shared" si="64"/>
        <v>0</v>
      </c>
      <c r="I206" s="142">
        <f t="shared" si="64"/>
        <v>0</v>
      </c>
      <c r="J206" s="142">
        <f t="shared" si="64"/>
        <v>0</v>
      </c>
      <c r="K206" s="142">
        <f t="shared" si="64"/>
        <v>0</v>
      </c>
      <c r="L206" s="143">
        <f t="shared" si="64"/>
        <v>0</v>
      </c>
      <c r="M206" s="151">
        <f t="shared" si="64"/>
        <v>0</v>
      </c>
    </row>
    <row r="207" spans="1:13" x14ac:dyDescent="0.25">
      <c r="A207" s="160" t="s">
        <v>73</v>
      </c>
      <c r="B207" s="161"/>
      <c r="C207" s="162">
        <v>85003</v>
      </c>
      <c r="D207" s="163"/>
      <c r="E207" s="164" t="s">
        <v>74</v>
      </c>
      <c r="F207" s="164"/>
      <c r="G207" s="165">
        <f t="shared" ref="G207:M207" si="66">SUM(G208:G210)</f>
        <v>16</v>
      </c>
      <c r="H207" s="166">
        <f t="shared" si="66"/>
        <v>83518</v>
      </c>
      <c r="I207" s="166">
        <f t="shared" si="66"/>
        <v>69000</v>
      </c>
      <c r="J207" s="166">
        <f t="shared" si="66"/>
        <v>5000</v>
      </c>
      <c r="K207" s="166">
        <f t="shared" si="66"/>
        <v>70000</v>
      </c>
      <c r="L207" s="166">
        <f t="shared" si="66"/>
        <v>770000</v>
      </c>
      <c r="M207" s="166">
        <f t="shared" si="66"/>
        <v>997518</v>
      </c>
    </row>
    <row r="208" spans="1:13" x14ac:dyDescent="0.25">
      <c r="A208" s="136"/>
      <c r="B208" s="137"/>
      <c r="C208" s="138"/>
      <c r="D208" s="139"/>
      <c r="E208" s="139"/>
      <c r="F208" s="140" t="s">
        <v>1</v>
      </c>
      <c r="G208" s="141">
        <v>16</v>
      </c>
      <c r="H208" s="142">
        <v>83518</v>
      </c>
      <c r="I208" s="142">
        <v>34000</v>
      </c>
      <c r="J208" s="142">
        <v>5000</v>
      </c>
      <c r="K208" s="142"/>
      <c r="L208" s="143">
        <v>560000</v>
      </c>
      <c r="M208" s="151">
        <f t="shared" ref="M208:M218" si="67">SUM(H208:L208)</f>
        <v>682518</v>
      </c>
    </row>
    <row r="209" spans="1:17" x14ac:dyDescent="0.25">
      <c r="A209" s="136"/>
      <c r="B209" s="137"/>
      <c r="C209" s="138"/>
      <c r="D209" s="139"/>
      <c r="E209" s="139"/>
      <c r="F209" s="140" t="s">
        <v>2</v>
      </c>
      <c r="G209" s="141"/>
      <c r="H209" s="142"/>
      <c r="I209" s="142">
        <v>35000</v>
      </c>
      <c r="J209" s="142"/>
      <c r="K209" s="142">
        <v>70000</v>
      </c>
      <c r="L209" s="143">
        <v>210000</v>
      </c>
      <c r="M209" s="151">
        <f t="shared" si="67"/>
        <v>315000</v>
      </c>
    </row>
    <row r="210" spans="1:17" x14ac:dyDescent="0.25">
      <c r="A210" s="136"/>
      <c r="B210" s="137"/>
      <c r="C210" s="138"/>
      <c r="D210" s="139"/>
      <c r="E210" s="139"/>
      <c r="F210" s="140" t="s">
        <v>3</v>
      </c>
      <c r="G210" s="141"/>
      <c r="H210" s="142"/>
      <c r="I210" s="142"/>
      <c r="J210" s="142"/>
      <c r="K210" s="142"/>
      <c r="L210" s="143">
        <v>0</v>
      </c>
      <c r="M210" s="151">
        <f t="shared" si="67"/>
        <v>0</v>
      </c>
    </row>
    <row r="211" spans="1:17" x14ac:dyDescent="0.25">
      <c r="A211" s="160" t="s">
        <v>75</v>
      </c>
      <c r="B211" s="161"/>
      <c r="C211" s="162">
        <v>85043</v>
      </c>
      <c r="D211" s="163"/>
      <c r="E211" s="164" t="s">
        <v>76</v>
      </c>
      <c r="F211" s="164"/>
      <c r="G211" s="165">
        <f t="shared" ref="G211:L211" si="68">SUM(G212:G214)</f>
        <v>0</v>
      </c>
      <c r="H211" s="166">
        <f t="shared" si="68"/>
        <v>0</v>
      </c>
      <c r="I211" s="166">
        <f t="shared" si="68"/>
        <v>0</v>
      </c>
      <c r="J211" s="166">
        <f t="shared" si="68"/>
        <v>0</v>
      </c>
      <c r="K211" s="166">
        <f t="shared" si="68"/>
        <v>0</v>
      </c>
      <c r="L211" s="166">
        <f t="shared" si="68"/>
        <v>0</v>
      </c>
      <c r="M211" s="167">
        <f t="shared" si="67"/>
        <v>0</v>
      </c>
    </row>
    <row r="212" spans="1:17" x14ac:dyDescent="0.25">
      <c r="A212" s="136"/>
      <c r="B212" s="137"/>
      <c r="C212" s="138"/>
      <c r="D212" s="139"/>
      <c r="E212" s="139"/>
      <c r="F212" s="140" t="s">
        <v>1</v>
      </c>
      <c r="G212" s="141"/>
      <c r="H212" s="142"/>
      <c r="I212" s="142"/>
      <c r="J212" s="142"/>
      <c r="K212" s="142"/>
      <c r="L212" s="143"/>
      <c r="M212" s="151">
        <f t="shared" si="67"/>
        <v>0</v>
      </c>
    </row>
    <row r="213" spans="1:17" x14ac:dyDescent="0.25">
      <c r="A213" s="136"/>
      <c r="B213" s="137"/>
      <c r="C213" s="138"/>
      <c r="D213" s="139"/>
      <c r="E213" s="139"/>
      <c r="F213" s="140" t="s">
        <v>2</v>
      </c>
      <c r="G213" s="141"/>
      <c r="H213" s="142"/>
      <c r="I213" s="142"/>
      <c r="J213" s="142"/>
      <c r="K213" s="142"/>
      <c r="L213" s="143"/>
      <c r="M213" s="151">
        <f t="shared" si="67"/>
        <v>0</v>
      </c>
    </row>
    <row r="214" spans="1:17" x14ac:dyDescent="0.25">
      <c r="A214" s="136"/>
      <c r="B214" s="137"/>
      <c r="C214" s="138"/>
      <c r="D214" s="139"/>
      <c r="E214" s="139"/>
      <c r="F214" s="140" t="s">
        <v>3</v>
      </c>
      <c r="G214" s="141"/>
      <c r="H214" s="142"/>
      <c r="I214" s="142"/>
      <c r="J214" s="142"/>
      <c r="K214" s="142"/>
      <c r="L214" s="143"/>
      <c r="M214" s="151">
        <f t="shared" si="67"/>
        <v>0</v>
      </c>
    </row>
    <row r="215" spans="1:17" ht="15.75" customHeight="1" x14ac:dyDescent="0.25">
      <c r="A215" s="160" t="s">
        <v>77</v>
      </c>
      <c r="B215" s="161"/>
      <c r="C215" s="162">
        <v>85083</v>
      </c>
      <c r="D215" s="163"/>
      <c r="E215" s="164" t="s">
        <v>78</v>
      </c>
      <c r="F215" s="164"/>
      <c r="G215" s="165">
        <f t="shared" ref="G215:L215" si="69">SUM(G216:G218)</f>
        <v>0</v>
      </c>
      <c r="H215" s="166">
        <f t="shared" si="69"/>
        <v>0</v>
      </c>
      <c r="I215" s="166">
        <f t="shared" si="69"/>
        <v>0</v>
      </c>
      <c r="J215" s="166">
        <f t="shared" si="69"/>
        <v>0</v>
      </c>
      <c r="K215" s="166">
        <f t="shared" si="69"/>
        <v>0</v>
      </c>
      <c r="L215" s="166">
        <f t="shared" si="69"/>
        <v>0</v>
      </c>
      <c r="M215" s="167">
        <f t="shared" si="67"/>
        <v>0</v>
      </c>
      <c r="N215" s="226"/>
    </row>
    <row r="216" spans="1:17" x14ac:dyDescent="0.25">
      <c r="A216" s="136"/>
      <c r="B216" s="137"/>
      <c r="C216" s="138"/>
      <c r="D216" s="139"/>
      <c r="E216" s="139"/>
      <c r="F216" s="140" t="s">
        <v>1</v>
      </c>
      <c r="G216" s="141"/>
      <c r="H216" s="142"/>
      <c r="I216" s="142"/>
      <c r="J216" s="142"/>
      <c r="K216" s="142"/>
      <c r="L216" s="143"/>
      <c r="M216" s="151">
        <f t="shared" si="67"/>
        <v>0</v>
      </c>
    </row>
    <row r="217" spans="1:17" x14ac:dyDescent="0.25">
      <c r="A217" s="136"/>
      <c r="B217" s="137"/>
      <c r="C217" s="138"/>
      <c r="D217" s="139"/>
      <c r="E217" s="139"/>
      <c r="F217" s="140" t="s">
        <v>2</v>
      </c>
      <c r="G217" s="141"/>
      <c r="H217" s="142"/>
      <c r="I217" s="142"/>
      <c r="J217" s="142"/>
      <c r="K217" s="142"/>
      <c r="L217" s="143"/>
      <c r="M217" s="151">
        <f t="shared" si="67"/>
        <v>0</v>
      </c>
    </row>
    <row r="218" spans="1:17" x14ac:dyDescent="0.25">
      <c r="A218" s="136"/>
      <c r="B218" s="137"/>
      <c r="C218" s="138"/>
      <c r="D218" s="139"/>
      <c r="E218" s="139"/>
      <c r="F218" s="140" t="s">
        <v>3</v>
      </c>
      <c r="G218" s="141"/>
      <c r="H218" s="142"/>
      <c r="I218" s="142"/>
      <c r="J218" s="142"/>
      <c r="K218" s="142"/>
      <c r="L218" s="143"/>
      <c r="M218" s="151">
        <f t="shared" si="67"/>
        <v>0</v>
      </c>
    </row>
    <row r="219" spans="1:17" ht="15.75" customHeight="1" x14ac:dyDescent="0.25">
      <c r="A219" s="231">
        <v>1.18</v>
      </c>
      <c r="B219" s="232"/>
      <c r="C219" s="233">
        <v>920</v>
      </c>
      <c r="D219" s="234" t="s">
        <v>79</v>
      </c>
      <c r="E219" s="234"/>
      <c r="F219" s="234"/>
      <c r="G219" s="235">
        <f t="shared" ref="G219:M219" si="70">G223+G227+G231+G235+G239</f>
        <v>1062</v>
      </c>
      <c r="H219" s="235">
        <f t="shared" si="70"/>
        <v>5988512</v>
      </c>
      <c r="I219" s="235">
        <f>I223+I227+I231+I235+I239</f>
        <v>452600</v>
      </c>
      <c r="J219" s="235">
        <f t="shared" si="70"/>
        <v>74000</v>
      </c>
      <c r="K219" s="235">
        <f t="shared" si="70"/>
        <v>0</v>
      </c>
      <c r="L219" s="235">
        <f t="shared" si="70"/>
        <v>935000</v>
      </c>
      <c r="M219" s="235">
        <f t="shared" si="70"/>
        <v>7450112</v>
      </c>
      <c r="N219" s="250"/>
      <c r="O219" s="251"/>
      <c r="P219" s="251"/>
      <c r="Q219" s="250"/>
    </row>
    <row r="220" spans="1:17" x14ac:dyDescent="0.25">
      <c r="A220" s="136"/>
      <c r="B220" s="137"/>
      <c r="C220" s="138"/>
      <c r="D220" s="139"/>
      <c r="E220" s="139"/>
      <c r="F220" s="140" t="s">
        <v>1</v>
      </c>
      <c r="G220" s="204">
        <f>G224+G228+G232+G236+G240</f>
        <v>1062</v>
      </c>
      <c r="H220" s="143">
        <f>H224+H228+H232+H236</f>
        <v>5973512</v>
      </c>
      <c r="I220" s="143">
        <f>I224+I228+I232+I236</f>
        <v>422600</v>
      </c>
      <c r="J220" s="143">
        <f t="shared" ref="H220:M221" si="71">J224+J228+J232+J236</f>
        <v>69000</v>
      </c>
      <c r="K220" s="143">
        <f t="shared" si="71"/>
        <v>0</v>
      </c>
      <c r="L220" s="143">
        <f t="shared" si="71"/>
        <v>635000</v>
      </c>
      <c r="M220" s="143">
        <f t="shared" si="71"/>
        <v>7100112</v>
      </c>
      <c r="N220" s="250"/>
      <c r="O220" s="251"/>
      <c r="P220" s="252"/>
      <c r="Q220" s="250"/>
    </row>
    <row r="221" spans="1:17" x14ac:dyDescent="0.25">
      <c r="A221" s="136"/>
      <c r="B221" s="137"/>
      <c r="C221" s="138"/>
      <c r="D221" s="139"/>
      <c r="E221" s="139"/>
      <c r="F221" s="140" t="s">
        <v>2</v>
      </c>
      <c r="G221" s="204"/>
      <c r="H221" s="143">
        <f t="shared" si="71"/>
        <v>15000</v>
      </c>
      <c r="I221" s="143">
        <f>I225+I229+I233+I237</f>
        <v>30000</v>
      </c>
      <c r="J221" s="143">
        <f t="shared" si="71"/>
        <v>5000</v>
      </c>
      <c r="K221" s="143">
        <f t="shared" si="71"/>
        <v>0</v>
      </c>
      <c r="L221" s="143">
        <f t="shared" si="71"/>
        <v>300000</v>
      </c>
      <c r="M221" s="143">
        <f t="shared" si="71"/>
        <v>350000</v>
      </c>
      <c r="N221" s="250"/>
      <c r="O221" s="251"/>
      <c r="P221" s="251"/>
      <c r="Q221" s="250"/>
    </row>
    <row r="222" spans="1:17" x14ac:dyDescent="0.25">
      <c r="A222" s="136"/>
      <c r="B222" s="137"/>
      <c r="C222" s="138"/>
      <c r="D222" s="139"/>
      <c r="E222" s="139"/>
      <c r="F222" s="140" t="s">
        <v>3</v>
      </c>
      <c r="G222" s="204"/>
      <c r="H222" s="143"/>
      <c r="I222" s="143"/>
      <c r="J222" s="142"/>
      <c r="K222" s="142"/>
      <c r="L222" s="142">
        <f>L226+L230+L234+L238</f>
        <v>0</v>
      </c>
      <c r="M222" s="142">
        <f>M226+M230+M234+M238</f>
        <v>0</v>
      </c>
      <c r="N222" s="250"/>
      <c r="O222" s="251"/>
      <c r="P222" s="251"/>
      <c r="Q222" s="250"/>
    </row>
    <row r="223" spans="1:17" x14ac:dyDescent="0.25">
      <c r="A223" s="160" t="s">
        <v>80</v>
      </c>
      <c r="B223" s="161"/>
      <c r="C223" s="162">
        <v>92015</v>
      </c>
      <c r="D223" s="163"/>
      <c r="E223" s="196" t="s">
        <v>91</v>
      </c>
      <c r="F223" s="196"/>
      <c r="G223" s="166">
        <f t="shared" ref="G223:M223" si="72">SUM(G224:G226)</f>
        <v>7</v>
      </c>
      <c r="H223" s="166">
        <f t="shared" si="72"/>
        <v>41109</v>
      </c>
      <c r="I223" s="166">
        <f t="shared" si="72"/>
        <v>9600</v>
      </c>
      <c r="J223" s="166">
        <f t="shared" si="72"/>
        <v>0</v>
      </c>
      <c r="K223" s="166">
        <f t="shared" si="72"/>
        <v>0</v>
      </c>
      <c r="L223" s="166">
        <f t="shared" si="72"/>
        <v>0</v>
      </c>
      <c r="M223" s="166">
        <f t="shared" si="72"/>
        <v>50709</v>
      </c>
      <c r="N223" s="253"/>
      <c r="O223" s="251"/>
      <c r="P223" s="251"/>
      <c r="Q223" s="250"/>
    </row>
    <row r="224" spans="1:17" x14ac:dyDescent="0.25">
      <c r="A224" s="136"/>
      <c r="B224" s="137"/>
      <c r="C224" s="138"/>
      <c r="D224" s="139"/>
      <c r="E224" s="139"/>
      <c r="F224" s="140" t="s">
        <v>1</v>
      </c>
      <c r="G224" s="204">
        <v>7</v>
      </c>
      <c r="H224" s="143">
        <v>41109</v>
      </c>
      <c r="I224" s="142">
        <v>9600</v>
      </c>
      <c r="J224" s="142"/>
      <c r="K224" s="142"/>
      <c r="L224" s="143"/>
      <c r="M224" s="151">
        <f t="shared" ref="M224:M238" si="73">SUM(H224:L224)</f>
        <v>50709</v>
      </c>
      <c r="N224" s="253"/>
      <c r="O224" s="252"/>
      <c r="P224" s="251"/>
      <c r="Q224" s="250"/>
    </row>
    <row r="225" spans="1:17" ht="21.75" customHeight="1" x14ac:dyDescent="0.25">
      <c r="A225" s="136"/>
      <c r="B225" s="137"/>
      <c r="C225" s="138"/>
      <c r="D225" s="139"/>
      <c r="E225" s="139"/>
      <c r="F225" s="140" t="s">
        <v>2</v>
      </c>
      <c r="G225" s="204"/>
      <c r="H225" s="143"/>
      <c r="I225" s="142"/>
      <c r="J225" s="142"/>
      <c r="K225" s="142"/>
      <c r="L225" s="143">
        <v>0</v>
      </c>
      <c r="M225" s="151">
        <f t="shared" si="73"/>
        <v>0</v>
      </c>
      <c r="N225" s="250"/>
      <c r="O225" s="251"/>
      <c r="P225" s="251"/>
      <c r="Q225" s="250"/>
    </row>
    <row r="226" spans="1:17" x14ac:dyDescent="0.25">
      <c r="A226" s="136"/>
      <c r="B226" s="137"/>
      <c r="C226" s="138"/>
      <c r="D226" s="139"/>
      <c r="E226" s="139"/>
      <c r="F226" s="140" t="s">
        <v>3</v>
      </c>
      <c r="G226" s="204"/>
      <c r="H226" s="143"/>
      <c r="I226" s="142"/>
      <c r="J226" s="142"/>
      <c r="K226" s="142"/>
      <c r="L226" s="143">
        <v>0</v>
      </c>
      <c r="M226" s="151">
        <f t="shared" si="73"/>
        <v>0</v>
      </c>
      <c r="N226" s="253"/>
      <c r="O226" s="251"/>
      <c r="P226" s="251"/>
      <c r="Q226" s="250"/>
    </row>
    <row r="227" spans="1:17" ht="15.75" customHeight="1" x14ac:dyDescent="0.25">
      <c r="A227" s="160" t="s">
        <v>81</v>
      </c>
      <c r="B227" s="161"/>
      <c r="C227" s="162">
        <v>92250</v>
      </c>
      <c r="D227" s="163"/>
      <c r="E227" s="197" t="s">
        <v>82</v>
      </c>
      <c r="F227" s="198"/>
      <c r="G227" s="165">
        <f t="shared" ref="G227:M227" si="74">SUM(G228:G230)</f>
        <v>23</v>
      </c>
      <c r="H227" s="166">
        <f t="shared" si="74"/>
        <v>106000</v>
      </c>
      <c r="I227" s="166">
        <f t="shared" si="74"/>
        <v>40000</v>
      </c>
      <c r="J227" s="166">
        <f t="shared" si="74"/>
        <v>11000</v>
      </c>
      <c r="K227" s="166">
        <f t="shared" si="74"/>
        <v>0</v>
      </c>
      <c r="L227" s="166">
        <f t="shared" si="74"/>
        <v>0</v>
      </c>
      <c r="M227" s="166">
        <f t="shared" si="74"/>
        <v>157000</v>
      </c>
      <c r="N227" s="250"/>
      <c r="O227" s="251"/>
      <c r="P227" s="251"/>
      <c r="Q227" s="250"/>
    </row>
    <row r="228" spans="1:17" x14ac:dyDescent="0.25">
      <c r="A228" s="136"/>
      <c r="B228" s="137"/>
      <c r="C228" s="138"/>
      <c r="D228" s="139"/>
      <c r="E228" s="139"/>
      <c r="F228" s="140" t="s">
        <v>1</v>
      </c>
      <c r="G228" s="204">
        <v>23</v>
      </c>
      <c r="H228" s="143">
        <v>101000</v>
      </c>
      <c r="I228" s="143">
        <v>20000</v>
      </c>
      <c r="J228" s="143">
        <v>6000</v>
      </c>
      <c r="K228" s="143"/>
      <c r="L228" s="143"/>
      <c r="M228" s="205">
        <f t="shared" si="73"/>
        <v>127000</v>
      </c>
      <c r="N228" s="250"/>
      <c r="O228" s="252"/>
      <c r="P228" s="252"/>
      <c r="Q228" s="250"/>
    </row>
    <row r="229" spans="1:17" ht="24" customHeight="1" x14ac:dyDescent="0.25">
      <c r="A229" s="136"/>
      <c r="B229" s="137"/>
      <c r="C229" s="138"/>
      <c r="D229" s="139"/>
      <c r="E229" s="139"/>
      <c r="F229" s="140" t="s">
        <v>2</v>
      </c>
      <c r="G229" s="204"/>
      <c r="H229" s="143">
        <v>5000</v>
      </c>
      <c r="I229" s="143">
        <v>20000</v>
      </c>
      <c r="J229" s="142">
        <v>5000</v>
      </c>
      <c r="K229" s="142"/>
      <c r="L229" s="143"/>
      <c r="M229" s="151">
        <f t="shared" si="73"/>
        <v>30000</v>
      </c>
      <c r="N229" s="253"/>
      <c r="O229" s="251"/>
      <c r="P229" s="251"/>
      <c r="Q229" s="250"/>
    </row>
    <row r="230" spans="1:17" x14ac:dyDescent="0.25">
      <c r="A230" s="136"/>
      <c r="B230" s="137"/>
      <c r="C230" s="138"/>
      <c r="D230" s="139"/>
      <c r="E230" s="139"/>
      <c r="F230" s="140" t="s">
        <v>3</v>
      </c>
      <c r="G230" s="204"/>
      <c r="H230" s="143"/>
      <c r="I230" s="142"/>
      <c r="J230" s="142"/>
      <c r="K230" s="142"/>
      <c r="L230" s="143">
        <v>0</v>
      </c>
      <c r="M230" s="151">
        <f t="shared" si="73"/>
        <v>0</v>
      </c>
      <c r="N230" s="250"/>
      <c r="O230" s="251"/>
      <c r="P230" s="251"/>
      <c r="Q230" s="250"/>
    </row>
    <row r="231" spans="1:17" x14ac:dyDescent="0.25">
      <c r="A231" s="160" t="s">
        <v>83</v>
      </c>
      <c r="B231" s="161"/>
      <c r="C231" s="162">
        <v>93060</v>
      </c>
      <c r="D231" s="163"/>
      <c r="E231" s="196" t="s">
        <v>84</v>
      </c>
      <c r="F231" s="196"/>
      <c r="G231" s="165">
        <f t="shared" ref="G231:M231" si="75">SUM(G232:G234)</f>
        <v>823</v>
      </c>
      <c r="H231" s="166">
        <f t="shared" si="75"/>
        <v>4512353</v>
      </c>
      <c r="I231" s="166">
        <f t="shared" si="75"/>
        <v>336300</v>
      </c>
      <c r="J231" s="166">
        <f t="shared" si="75"/>
        <v>46000</v>
      </c>
      <c r="K231" s="166">
        <f t="shared" si="75"/>
        <v>0</v>
      </c>
      <c r="L231" s="166">
        <f>SUM(L232:L234)</f>
        <v>935000</v>
      </c>
      <c r="M231" s="166">
        <f t="shared" si="75"/>
        <v>5829653</v>
      </c>
      <c r="N231" s="253"/>
      <c r="O231" s="251"/>
      <c r="P231" s="251"/>
      <c r="Q231" s="250"/>
    </row>
    <row r="232" spans="1:17" x14ac:dyDescent="0.25">
      <c r="A232" s="136"/>
      <c r="B232" s="137"/>
      <c r="C232" s="138"/>
      <c r="D232" s="139"/>
      <c r="E232" s="139"/>
      <c r="F232" s="140" t="s">
        <v>1</v>
      </c>
      <c r="G232" s="204">
        <v>823</v>
      </c>
      <c r="H232" s="143">
        <v>4512353</v>
      </c>
      <c r="I232" s="143">
        <f>306300+30000</f>
        <v>336300</v>
      </c>
      <c r="J232" s="143">
        <v>46000</v>
      </c>
      <c r="K232" s="143"/>
      <c r="L232" s="143">
        <v>635000</v>
      </c>
      <c r="M232" s="205">
        <f t="shared" si="73"/>
        <v>5529653</v>
      </c>
      <c r="N232" s="253"/>
      <c r="O232" s="251"/>
      <c r="P232" s="252"/>
      <c r="Q232" s="250"/>
    </row>
    <row r="233" spans="1:17" ht="20.25" customHeight="1" x14ac:dyDescent="0.25">
      <c r="A233" s="136"/>
      <c r="B233" s="137"/>
      <c r="C233" s="138"/>
      <c r="D233" s="139"/>
      <c r="E233" s="139"/>
      <c r="F233" s="140" t="s">
        <v>2</v>
      </c>
      <c r="G233" s="204"/>
      <c r="H233" s="143">
        <v>0</v>
      </c>
      <c r="I233" s="142"/>
      <c r="J233" s="142"/>
      <c r="K233" s="142"/>
      <c r="L233" s="143">
        <v>300000</v>
      </c>
      <c r="M233" s="151">
        <f t="shared" si="73"/>
        <v>300000</v>
      </c>
      <c r="N233" s="253"/>
      <c r="O233" s="250"/>
      <c r="P233" s="250"/>
      <c r="Q233" s="250"/>
    </row>
    <row r="234" spans="1:17" x14ac:dyDescent="0.25">
      <c r="A234" s="136"/>
      <c r="B234" s="137"/>
      <c r="C234" s="138"/>
      <c r="D234" s="139"/>
      <c r="E234" s="139"/>
      <c r="F234" s="140" t="s">
        <v>3</v>
      </c>
      <c r="G234" s="204"/>
      <c r="H234" s="143"/>
      <c r="I234" s="142"/>
      <c r="J234" s="142"/>
      <c r="K234" s="142"/>
      <c r="L234" s="143">
        <v>0</v>
      </c>
      <c r="M234" s="151">
        <f t="shared" si="73"/>
        <v>0</v>
      </c>
      <c r="N234" s="250"/>
      <c r="O234" s="250"/>
      <c r="P234" s="250"/>
      <c r="Q234" s="250"/>
    </row>
    <row r="235" spans="1:17" x14ac:dyDescent="0.25">
      <c r="A235" s="160" t="s">
        <v>85</v>
      </c>
      <c r="B235" s="161"/>
      <c r="C235" s="162">
        <v>94260</v>
      </c>
      <c r="D235" s="163"/>
      <c r="E235" s="196" t="s">
        <v>106</v>
      </c>
      <c r="F235" s="196"/>
      <c r="G235" s="165">
        <f t="shared" ref="G235:M235" si="76">SUM(G236:G238)</f>
        <v>209</v>
      </c>
      <c r="H235" s="166">
        <f t="shared" si="76"/>
        <v>1329050</v>
      </c>
      <c r="I235" s="166">
        <f t="shared" si="76"/>
        <v>66700</v>
      </c>
      <c r="J235" s="166">
        <f t="shared" si="76"/>
        <v>17000</v>
      </c>
      <c r="K235" s="166">
        <f t="shared" si="76"/>
        <v>0</v>
      </c>
      <c r="L235" s="166">
        <f t="shared" si="76"/>
        <v>0</v>
      </c>
      <c r="M235" s="166">
        <f t="shared" si="76"/>
        <v>1412750</v>
      </c>
      <c r="N235" s="250"/>
      <c r="O235" s="254"/>
      <c r="P235" s="254"/>
      <c r="Q235" s="250"/>
    </row>
    <row r="236" spans="1:17" x14ac:dyDescent="0.25">
      <c r="A236" s="136"/>
      <c r="B236" s="137"/>
      <c r="C236" s="138"/>
      <c r="D236" s="139"/>
      <c r="E236" s="139"/>
      <c r="F236" s="140" t="s">
        <v>1</v>
      </c>
      <c r="G236" s="204">
        <v>209</v>
      </c>
      <c r="H236" s="143">
        <f>1329050-10000</f>
        <v>1319050</v>
      </c>
      <c r="I236" s="143">
        <v>56700</v>
      </c>
      <c r="J236" s="143">
        <v>17000</v>
      </c>
      <c r="K236" s="143"/>
      <c r="L236" s="143"/>
      <c r="M236" s="205">
        <f>SUM(H236:L236)</f>
        <v>1392750</v>
      </c>
      <c r="N236" s="250"/>
      <c r="O236" s="250"/>
      <c r="P236" s="250"/>
      <c r="Q236" s="250"/>
    </row>
    <row r="237" spans="1:17" x14ac:dyDescent="0.25">
      <c r="A237" s="136"/>
      <c r="B237" s="137"/>
      <c r="C237" s="138"/>
      <c r="D237" s="139"/>
      <c r="E237" s="139"/>
      <c r="F237" s="140" t="s">
        <v>2</v>
      </c>
      <c r="G237" s="204"/>
      <c r="H237" s="143">
        <v>10000</v>
      </c>
      <c r="I237" s="143">
        <v>10000</v>
      </c>
      <c r="J237" s="143"/>
      <c r="K237" s="143"/>
      <c r="L237" s="143">
        <v>0</v>
      </c>
      <c r="M237" s="208">
        <f t="shared" si="73"/>
        <v>20000</v>
      </c>
    </row>
    <row r="238" spans="1:17" ht="16.5" thickBot="1" x14ac:dyDescent="0.3">
      <c r="A238" s="209"/>
      <c r="B238" s="210"/>
      <c r="C238" s="211"/>
      <c r="D238" s="212"/>
      <c r="E238" s="212"/>
      <c r="F238" s="213" t="s">
        <v>3</v>
      </c>
      <c r="G238" s="214"/>
      <c r="H238" s="215"/>
      <c r="I238" s="215"/>
      <c r="J238" s="215"/>
      <c r="K238" s="215"/>
      <c r="L238" s="216">
        <v>0</v>
      </c>
      <c r="M238" s="217">
        <f t="shared" si="73"/>
        <v>0</v>
      </c>
    </row>
    <row r="239" spans="1:17" x14ac:dyDescent="0.25">
      <c r="H239" s="255"/>
    </row>
    <row r="242" spans="9:13" x14ac:dyDescent="0.25">
      <c r="I242" s="226"/>
    </row>
    <row r="247" spans="9:13" x14ac:dyDescent="0.25">
      <c r="M247" s="226"/>
    </row>
  </sheetData>
  <mergeCells count="59">
    <mergeCell ref="E27:F27"/>
    <mergeCell ref="D19:F19"/>
    <mergeCell ref="D23:F23"/>
    <mergeCell ref="A1:M1"/>
    <mergeCell ref="B3:E3"/>
    <mergeCell ref="D7:F7"/>
    <mergeCell ref="E11:F11"/>
    <mergeCell ref="E15:F15"/>
    <mergeCell ref="E235:F235"/>
    <mergeCell ref="E31:F31"/>
    <mergeCell ref="D75:F75"/>
    <mergeCell ref="E95:F95"/>
    <mergeCell ref="E103:F103"/>
    <mergeCell ref="E35:F35"/>
    <mergeCell ref="E39:F39"/>
    <mergeCell ref="E43:F43"/>
    <mergeCell ref="E71:F71"/>
    <mergeCell ref="E79:F79"/>
    <mergeCell ref="E155:F155"/>
    <mergeCell ref="E159:F159"/>
    <mergeCell ref="E47:F47"/>
    <mergeCell ref="E139:F139"/>
    <mergeCell ref="D131:F131"/>
    <mergeCell ref="E87:F87"/>
    <mergeCell ref="E91:F91"/>
    <mergeCell ref="E143:F143"/>
    <mergeCell ref="E51:F51"/>
    <mergeCell ref="D55:F55"/>
    <mergeCell ref="D59:F59"/>
    <mergeCell ref="D63:F63"/>
    <mergeCell ref="E135:F135"/>
    <mergeCell ref="E67:F67"/>
    <mergeCell ref="D111:F111"/>
    <mergeCell ref="E83:F83"/>
    <mergeCell ref="E107:F107"/>
    <mergeCell ref="D115:F115"/>
    <mergeCell ref="E119:F119"/>
    <mergeCell ref="E123:F123"/>
    <mergeCell ref="E127:F127"/>
    <mergeCell ref="E231:F231"/>
    <mergeCell ref="D195:F195"/>
    <mergeCell ref="D199:F199"/>
    <mergeCell ref="E207:F207"/>
    <mergeCell ref="E227:F227"/>
    <mergeCell ref="E223:F223"/>
    <mergeCell ref="E215:F215"/>
    <mergeCell ref="D219:F219"/>
    <mergeCell ref="D147:F147"/>
    <mergeCell ref="E211:F211"/>
    <mergeCell ref="E171:F171"/>
    <mergeCell ref="D163:F163"/>
    <mergeCell ref="E167:F167"/>
    <mergeCell ref="E187:F187"/>
    <mergeCell ref="D191:F191"/>
    <mergeCell ref="D175:F175"/>
    <mergeCell ref="E179:F179"/>
    <mergeCell ref="D203:F203"/>
    <mergeCell ref="E151:F151"/>
    <mergeCell ref="E183:F183"/>
  </mergeCells>
  <phoneticPr fontId="13" type="noConversion"/>
  <pageMargins left="0.7" right="0.2" top="0.75" bottom="0.1" header="0.3" footer="0.1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38"/>
  <sheetViews>
    <sheetView topLeftCell="A217" workbookViewId="0">
      <selection activeCell="O16" sqref="A1:XFD1048576"/>
    </sheetView>
  </sheetViews>
  <sheetFormatPr defaultRowHeight="15" x14ac:dyDescent="0.25"/>
  <cols>
    <col min="1" max="1" width="6.85546875" style="256" customWidth="1"/>
    <col min="2" max="2" width="6.42578125" style="256" customWidth="1"/>
    <col min="3" max="3" width="7" style="256" customWidth="1"/>
    <col min="4" max="4" width="6.42578125" style="256" customWidth="1"/>
    <col min="5" max="5" width="7.85546875" style="256" customWidth="1"/>
    <col min="6" max="6" width="26.28515625" style="256" customWidth="1"/>
    <col min="7" max="7" width="10.5703125" style="256" customWidth="1"/>
    <col min="8" max="8" width="15.42578125" style="256" customWidth="1"/>
    <col min="9" max="9" width="13.140625" style="256" customWidth="1"/>
    <col min="10" max="10" width="13.85546875" style="256" customWidth="1"/>
    <col min="11" max="11" width="15.7109375" style="256" customWidth="1"/>
    <col min="12" max="12" width="13" style="256" customWidth="1"/>
    <col min="13" max="13" width="16.5703125" style="256" customWidth="1"/>
    <col min="14" max="14" width="14.42578125" style="256" customWidth="1"/>
    <col min="15" max="15" width="14.7109375" style="256" customWidth="1"/>
    <col min="16" max="16" width="12.5703125" style="256" customWidth="1"/>
    <col min="17" max="16384" width="9.140625" style="256"/>
  </cols>
  <sheetData>
    <row r="1" spans="1:16" ht="20.25" thickBot="1" x14ac:dyDescent="0.4">
      <c r="A1" s="123" t="s">
        <v>295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ht="51" thickBot="1" x14ac:dyDescent="0.4">
      <c r="A2" s="124"/>
      <c r="B2" s="125"/>
      <c r="C2" s="126"/>
      <c r="D2" s="126"/>
      <c r="E2" s="126"/>
      <c r="F2" s="127"/>
      <c r="G2" s="128" t="s">
        <v>319</v>
      </c>
      <c r="H2" s="128" t="s">
        <v>98</v>
      </c>
      <c r="I2" s="128" t="s">
        <v>99</v>
      </c>
      <c r="J2" s="128" t="s">
        <v>100</v>
      </c>
      <c r="K2" s="128" t="s">
        <v>101</v>
      </c>
      <c r="L2" s="128" t="s">
        <v>102</v>
      </c>
      <c r="M2" s="257" t="s">
        <v>87</v>
      </c>
    </row>
    <row r="3" spans="1:16" ht="16.5" x14ac:dyDescent="0.3">
      <c r="A3" s="219">
        <v>613</v>
      </c>
      <c r="B3" s="220" t="s">
        <v>97</v>
      </c>
      <c r="C3" s="221"/>
      <c r="D3" s="221"/>
      <c r="E3" s="221"/>
      <c r="F3" s="222" t="s">
        <v>0</v>
      </c>
      <c r="G3" s="223">
        <f>G7+G19+G23+G55+G59+G63+G75+G111+G115+G131+G147+G163+G175+G191+G203+G219+G199</f>
        <v>1522</v>
      </c>
      <c r="H3" s="224">
        <f t="shared" ref="H3:M3" si="0">H4+H5+H6</f>
        <v>9002492</v>
      </c>
      <c r="I3" s="224">
        <f t="shared" si="0"/>
        <v>1186199</v>
      </c>
      <c r="J3" s="224">
        <f t="shared" si="0"/>
        <v>198390</v>
      </c>
      <c r="K3" s="224">
        <f t="shared" si="0"/>
        <v>297730</v>
      </c>
      <c r="L3" s="258">
        <f t="shared" si="0"/>
        <v>6872889</v>
      </c>
      <c r="M3" s="259">
        <f t="shared" si="0"/>
        <v>17557700</v>
      </c>
      <c r="N3" s="225"/>
      <c r="O3" s="225"/>
      <c r="P3" s="225"/>
    </row>
    <row r="4" spans="1:16" ht="15.75" x14ac:dyDescent="0.25">
      <c r="A4" s="136"/>
      <c r="B4" s="137"/>
      <c r="C4" s="138"/>
      <c r="D4" s="139"/>
      <c r="E4" s="139"/>
      <c r="F4" s="140" t="s">
        <v>1</v>
      </c>
      <c r="G4" s="141"/>
      <c r="H4" s="142">
        <f>H8+H20+H24+H56+H60+H64+H76+H112+H116+H132+H148+H164+H176+H192+H204+H220+H200</f>
        <v>8967492</v>
      </c>
      <c r="I4" s="142">
        <f>I8+I20+I24+I56+I60+I64+I76+I112+I116+I132+I148+I164+I176+I192+I204+I220+I200</f>
        <v>1141626</v>
      </c>
      <c r="J4" s="142">
        <f>J8+J20+J24+J56+J60+J64+J76+J112+J116+J132+J148+J164+J176+J192+J204+J220+J200</f>
        <v>165390</v>
      </c>
      <c r="K4" s="142">
        <f t="shared" ref="K4:M5" si="1">K8+K20+K24+K56+K60+K64+K76+K112+K116+K132+K148+K164+K176+K192+K204+K220</f>
        <v>0</v>
      </c>
      <c r="L4" s="260">
        <f>L8+L20+L24+L56+L60+L64+L76+L112+L116+L132+L148+L164+L176+L192+L204+L220+L200</f>
        <v>5204889</v>
      </c>
      <c r="M4" s="261">
        <f>M8+M20+M24+M56+M60+M64+M76+M112+M116+M132+M148+M164+M176+M192+M204+M220+M200</f>
        <v>15479397</v>
      </c>
      <c r="N4" s="225"/>
      <c r="O4" s="225"/>
      <c r="P4" s="225"/>
    </row>
    <row r="5" spans="1:16" ht="15.75" x14ac:dyDescent="0.25">
      <c r="A5" s="136"/>
      <c r="B5" s="137"/>
      <c r="C5" s="138"/>
      <c r="D5" s="139"/>
      <c r="E5" s="139"/>
      <c r="F5" s="140" t="s">
        <v>2</v>
      </c>
      <c r="G5" s="141"/>
      <c r="H5" s="142">
        <f>H9+H21+H25+H57+H61+H65+H77+H113+H117+H133+H149+H165+H177+H193+H205+H221</f>
        <v>35000</v>
      </c>
      <c r="I5" s="142">
        <f>I9+I21+I25+I57+I61+I65+I77+I113+I117+I133+I149+I165+I177+I193+I205+I221</f>
        <v>44573</v>
      </c>
      <c r="J5" s="142">
        <f>J9+J21+J25+J57+J61+J65+J77+J113+J117+J133+J149+J165+J177+J193+J205+J221</f>
        <v>33000</v>
      </c>
      <c r="K5" s="142">
        <f t="shared" si="1"/>
        <v>297730</v>
      </c>
      <c r="L5" s="260">
        <f t="shared" si="1"/>
        <v>1668000</v>
      </c>
      <c r="M5" s="261">
        <f t="shared" si="1"/>
        <v>2078303</v>
      </c>
      <c r="N5" s="225"/>
      <c r="O5" s="225"/>
      <c r="P5" s="225"/>
    </row>
    <row r="6" spans="1:16" ht="15.75" x14ac:dyDescent="0.25">
      <c r="A6" s="136"/>
      <c r="B6" s="137"/>
      <c r="C6" s="138"/>
      <c r="D6" s="139"/>
      <c r="E6" s="139"/>
      <c r="F6" s="140" t="s">
        <v>3</v>
      </c>
      <c r="G6" s="141"/>
      <c r="H6" s="142"/>
      <c r="I6" s="142"/>
      <c r="J6" s="142"/>
      <c r="K6" s="142"/>
      <c r="L6" s="262">
        <f>L10+L22+L26+L58+L62+L66+L78+L114+L118+L134+L150+L166+L178+L198+L206+L222</f>
        <v>0</v>
      </c>
      <c r="M6" s="261">
        <v>0</v>
      </c>
      <c r="N6" s="227"/>
      <c r="O6" s="227"/>
      <c r="P6" s="227"/>
    </row>
    <row r="7" spans="1:16" ht="15.75" customHeight="1" x14ac:dyDescent="0.25">
      <c r="A7" s="144">
        <v>1.1000000000000001</v>
      </c>
      <c r="B7" s="145"/>
      <c r="C7" s="146">
        <v>160</v>
      </c>
      <c r="D7" s="147" t="s">
        <v>4</v>
      </c>
      <c r="E7" s="148"/>
      <c r="F7" s="148"/>
      <c r="G7" s="149">
        <f t="shared" ref="G7:M10" si="2">G11+G15</f>
        <v>28</v>
      </c>
      <c r="H7" s="150">
        <f t="shared" si="2"/>
        <v>206399</v>
      </c>
      <c r="I7" s="150">
        <f t="shared" si="2"/>
        <v>12600</v>
      </c>
      <c r="J7" s="150">
        <f t="shared" si="2"/>
        <v>0</v>
      </c>
      <c r="K7" s="150">
        <f t="shared" si="2"/>
        <v>75730</v>
      </c>
      <c r="L7" s="263">
        <f t="shared" si="2"/>
        <v>150000</v>
      </c>
      <c r="M7" s="264">
        <f t="shared" si="2"/>
        <v>444729</v>
      </c>
      <c r="N7" s="227"/>
      <c r="O7" s="227"/>
      <c r="P7" s="227"/>
    </row>
    <row r="8" spans="1:16" ht="15.75" x14ac:dyDescent="0.25">
      <c r="A8" s="136"/>
      <c r="B8" s="137"/>
      <c r="C8" s="138"/>
      <c r="D8" s="139"/>
      <c r="E8" s="139"/>
      <c r="F8" s="140" t="s">
        <v>1</v>
      </c>
      <c r="G8" s="141"/>
      <c r="H8" s="143">
        <v>206399</v>
      </c>
      <c r="I8" s="142">
        <v>12600</v>
      </c>
      <c r="J8" s="142">
        <v>0</v>
      </c>
      <c r="K8" s="142">
        <f t="shared" si="2"/>
        <v>0</v>
      </c>
      <c r="L8" s="262">
        <v>150000</v>
      </c>
      <c r="M8" s="261">
        <f t="shared" si="2"/>
        <v>368999</v>
      </c>
      <c r="N8" s="228"/>
      <c r="O8" s="228"/>
      <c r="P8" s="229"/>
    </row>
    <row r="9" spans="1:16" ht="16.5" thickBot="1" x14ac:dyDescent="0.3">
      <c r="A9" s="136"/>
      <c r="B9" s="137"/>
      <c r="C9" s="138"/>
      <c r="D9" s="139"/>
      <c r="E9" s="139"/>
      <c r="F9" s="140" t="s">
        <v>2</v>
      </c>
      <c r="G9" s="141"/>
      <c r="H9" s="142">
        <f t="shared" si="2"/>
        <v>0</v>
      </c>
      <c r="I9" s="142">
        <f t="shared" si="2"/>
        <v>0</v>
      </c>
      <c r="J9" s="142"/>
      <c r="K9" s="142">
        <f>K13</f>
        <v>75730</v>
      </c>
      <c r="L9" s="260"/>
      <c r="M9" s="265">
        <f t="shared" si="2"/>
        <v>75730</v>
      </c>
    </row>
    <row r="10" spans="1:16" ht="15.75" x14ac:dyDescent="0.25">
      <c r="A10" s="136"/>
      <c r="B10" s="137"/>
      <c r="C10" s="138"/>
      <c r="D10" s="139"/>
      <c r="E10" s="139"/>
      <c r="F10" s="140" t="s">
        <v>3</v>
      </c>
      <c r="G10" s="141"/>
      <c r="H10" s="142">
        <f t="shared" si="2"/>
        <v>0</v>
      </c>
      <c r="I10" s="142">
        <f t="shared" si="2"/>
        <v>0</v>
      </c>
      <c r="J10" s="142">
        <f t="shared" si="2"/>
        <v>0</v>
      </c>
      <c r="K10" s="142">
        <v>0</v>
      </c>
      <c r="L10" s="143">
        <f t="shared" si="2"/>
        <v>0</v>
      </c>
      <c r="M10" s="266">
        <f t="shared" si="2"/>
        <v>0</v>
      </c>
      <c r="N10" s="267"/>
      <c r="O10" s="268"/>
    </row>
    <row r="11" spans="1:16" ht="15.75" x14ac:dyDescent="0.25">
      <c r="A11" s="160" t="s">
        <v>5</v>
      </c>
      <c r="B11" s="161"/>
      <c r="C11" s="162">
        <v>16003</v>
      </c>
      <c r="D11" s="163"/>
      <c r="E11" s="164" t="s">
        <v>4</v>
      </c>
      <c r="F11" s="164"/>
      <c r="G11" s="165">
        <f t="shared" ref="G11:M11" si="3">SUM(G12:G14)</f>
        <v>28</v>
      </c>
      <c r="H11" s="166">
        <f t="shared" si="3"/>
        <v>206399</v>
      </c>
      <c r="I11" s="166">
        <f t="shared" si="3"/>
        <v>12600</v>
      </c>
      <c r="J11" s="166">
        <f t="shared" si="3"/>
        <v>0</v>
      </c>
      <c r="K11" s="166">
        <f t="shared" si="3"/>
        <v>75730</v>
      </c>
      <c r="L11" s="166">
        <f t="shared" si="3"/>
        <v>150000</v>
      </c>
      <c r="M11" s="166">
        <f t="shared" si="3"/>
        <v>444729</v>
      </c>
      <c r="N11" s="268"/>
    </row>
    <row r="12" spans="1:16" ht="15.75" x14ac:dyDescent="0.25">
      <c r="A12" s="136"/>
      <c r="B12" s="137"/>
      <c r="C12" s="159"/>
      <c r="D12" s="139"/>
      <c r="E12" s="139"/>
      <c r="F12" s="140" t="s">
        <v>1</v>
      </c>
      <c r="G12" s="141">
        <v>28</v>
      </c>
      <c r="H12" s="143">
        <v>206399</v>
      </c>
      <c r="I12" s="142">
        <v>12600</v>
      </c>
      <c r="J12" s="142">
        <v>0</v>
      </c>
      <c r="K12" s="142"/>
      <c r="L12" s="143">
        <v>150000</v>
      </c>
      <c r="M12" s="151">
        <f t="shared" ref="M12:M22" si="4">SUM(H12:L12)</f>
        <v>368999</v>
      </c>
    </row>
    <row r="13" spans="1:16" ht="15.75" x14ac:dyDescent="0.25">
      <c r="A13" s="136"/>
      <c r="B13" s="137"/>
      <c r="C13" s="159"/>
      <c r="D13" s="139"/>
      <c r="E13" s="139"/>
      <c r="F13" s="140" t="s">
        <v>2</v>
      </c>
      <c r="G13" s="141"/>
      <c r="H13" s="142"/>
      <c r="I13" s="142"/>
      <c r="J13" s="142"/>
      <c r="K13" s="142">
        <v>75730</v>
      </c>
      <c r="L13" s="143"/>
      <c r="M13" s="151">
        <f t="shared" si="4"/>
        <v>75730</v>
      </c>
      <c r="O13" s="269"/>
    </row>
    <row r="14" spans="1:16" ht="15.75" x14ac:dyDescent="0.25">
      <c r="A14" s="136"/>
      <c r="B14" s="137"/>
      <c r="C14" s="159"/>
      <c r="D14" s="139"/>
      <c r="E14" s="139"/>
      <c r="F14" s="140" t="s">
        <v>3</v>
      </c>
      <c r="G14" s="141"/>
      <c r="H14" s="142"/>
      <c r="I14" s="142"/>
      <c r="J14" s="142"/>
      <c r="K14" s="142" t="s">
        <v>133</v>
      </c>
      <c r="L14" s="143"/>
      <c r="M14" s="151">
        <f t="shared" si="4"/>
        <v>0</v>
      </c>
    </row>
    <row r="15" spans="1:16" ht="15.75" x14ac:dyDescent="0.25">
      <c r="A15" s="160" t="s">
        <v>6</v>
      </c>
      <c r="B15" s="161"/>
      <c r="C15" s="162">
        <v>16083</v>
      </c>
      <c r="D15" s="163"/>
      <c r="E15" s="164" t="s">
        <v>105</v>
      </c>
      <c r="F15" s="164"/>
      <c r="G15" s="165">
        <f t="shared" ref="G15:L15" si="5">SUM(G16:G18)</f>
        <v>0</v>
      </c>
      <c r="H15" s="166">
        <f t="shared" si="5"/>
        <v>0</v>
      </c>
      <c r="I15" s="166">
        <f t="shared" si="5"/>
        <v>0</v>
      </c>
      <c r="J15" s="166">
        <f t="shared" si="5"/>
        <v>0</v>
      </c>
      <c r="K15" s="166">
        <f t="shared" si="5"/>
        <v>0</v>
      </c>
      <c r="L15" s="166">
        <f t="shared" si="5"/>
        <v>0</v>
      </c>
      <c r="M15" s="167">
        <f t="shared" si="4"/>
        <v>0</v>
      </c>
    </row>
    <row r="16" spans="1:16" ht="15.75" x14ac:dyDescent="0.25">
      <c r="A16" s="136"/>
      <c r="B16" s="137"/>
      <c r="C16" s="138"/>
      <c r="D16" s="139"/>
      <c r="E16" s="139"/>
      <c r="F16" s="140" t="s">
        <v>1</v>
      </c>
      <c r="G16" s="141"/>
      <c r="H16" s="142"/>
      <c r="I16" s="142"/>
      <c r="J16" s="142"/>
      <c r="K16" s="142"/>
      <c r="L16" s="143"/>
      <c r="M16" s="151">
        <f t="shared" si="4"/>
        <v>0</v>
      </c>
    </row>
    <row r="17" spans="1:13" ht="15.75" x14ac:dyDescent="0.25">
      <c r="A17" s="136"/>
      <c r="B17" s="137"/>
      <c r="C17" s="138"/>
      <c r="D17" s="139"/>
      <c r="E17" s="139"/>
      <c r="F17" s="140" t="s">
        <v>2</v>
      </c>
      <c r="G17" s="141"/>
      <c r="H17" s="142"/>
      <c r="I17" s="142"/>
      <c r="J17" s="142"/>
      <c r="K17" s="142"/>
      <c r="L17" s="143"/>
      <c r="M17" s="151">
        <f t="shared" si="4"/>
        <v>0</v>
      </c>
    </row>
    <row r="18" spans="1:13" ht="15.75" x14ac:dyDescent="0.25">
      <c r="A18" s="136"/>
      <c r="B18" s="137"/>
      <c r="C18" s="138"/>
      <c r="D18" s="139"/>
      <c r="E18" s="139"/>
      <c r="F18" s="140" t="s">
        <v>3</v>
      </c>
      <c r="G18" s="141"/>
      <c r="H18" s="142"/>
      <c r="I18" s="142"/>
      <c r="J18" s="142"/>
      <c r="K18" s="142"/>
      <c r="L18" s="143"/>
      <c r="M18" s="151">
        <f t="shared" si="4"/>
        <v>0</v>
      </c>
    </row>
    <row r="19" spans="1:13" ht="15.75" customHeight="1" x14ac:dyDescent="0.25">
      <c r="A19" s="144">
        <v>1.2</v>
      </c>
      <c r="B19" s="145"/>
      <c r="C19" s="146">
        <v>169</v>
      </c>
      <c r="D19" s="147" t="s">
        <v>7</v>
      </c>
      <c r="E19" s="147"/>
      <c r="F19" s="147"/>
      <c r="G19" s="149">
        <f t="shared" ref="G19:M19" si="6">SUM(G20:G22)</f>
        <v>0</v>
      </c>
      <c r="H19" s="150">
        <f t="shared" si="6"/>
        <v>110336</v>
      </c>
      <c r="I19" s="150">
        <f t="shared" si="6"/>
        <v>4740</v>
      </c>
      <c r="J19" s="150">
        <f t="shared" si="6"/>
        <v>0</v>
      </c>
      <c r="K19" s="150">
        <f t="shared" si="6"/>
        <v>0</v>
      </c>
      <c r="L19" s="150">
        <f t="shared" si="6"/>
        <v>0</v>
      </c>
      <c r="M19" s="150">
        <f t="shared" si="6"/>
        <v>115076</v>
      </c>
    </row>
    <row r="20" spans="1:13" ht="15.75" x14ac:dyDescent="0.25">
      <c r="A20" s="136"/>
      <c r="B20" s="137"/>
      <c r="C20" s="170"/>
      <c r="D20" s="139"/>
      <c r="E20" s="139"/>
      <c r="F20" s="140" t="s">
        <v>1</v>
      </c>
      <c r="G20" s="141"/>
      <c r="H20" s="143">
        <v>110336</v>
      </c>
      <c r="I20" s="142">
        <f>1240+3500</f>
        <v>4740</v>
      </c>
      <c r="J20" s="142"/>
      <c r="K20" s="142"/>
      <c r="L20" s="142"/>
      <c r="M20" s="151">
        <f t="shared" si="4"/>
        <v>115076</v>
      </c>
    </row>
    <row r="21" spans="1:13" ht="15.75" x14ac:dyDescent="0.25">
      <c r="A21" s="136"/>
      <c r="B21" s="137"/>
      <c r="C21" s="170"/>
      <c r="D21" s="139"/>
      <c r="E21" s="139"/>
      <c r="F21" s="140" t="s">
        <v>2</v>
      </c>
      <c r="G21" s="141"/>
      <c r="H21" s="142"/>
      <c r="I21" s="142"/>
      <c r="J21" s="142"/>
      <c r="K21" s="142"/>
      <c r="L21" s="143"/>
      <c r="M21" s="151">
        <f t="shared" si="4"/>
        <v>0</v>
      </c>
    </row>
    <row r="22" spans="1:13" ht="15.75" x14ac:dyDescent="0.25">
      <c r="A22" s="136"/>
      <c r="B22" s="137"/>
      <c r="C22" s="170"/>
      <c r="D22" s="139"/>
      <c r="E22" s="139"/>
      <c r="F22" s="140" t="s">
        <v>3</v>
      </c>
      <c r="G22" s="141"/>
      <c r="H22" s="142"/>
      <c r="I22" s="142"/>
      <c r="J22" s="142"/>
      <c r="K22" s="142"/>
      <c r="L22" s="143"/>
      <c r="M22" s="151">
        <f t="shared" si="4"/>
        <v>0</v>
      </c>
    </row>
    <row r="23" spans="1:13" ht="15.75" customHeight="1" x14ac:dyDescent="0.25">
      <c r="A23" s="144">
        <v>1.3</v>
      </c>
      <c r="B23" s="145"/>
      <c r="C23" s="146">
        <v>163</v>
      </c>
      <c r="D23" s="147" t="s">
        <v>89</v>
      </c>
      <c r="E23" s="147"/>
      <c r="F23" s="147"/>
      <c r="G23" s="149">
        <f t="shared" ref="G23:M26" si="7">SUM(G27+G31+G35+G39+G43+G47+G51)</f>
        <v>36</v>
      </c>
      <c r="H23" s="150">
        <f t="shared" si="7"/>
        <v>181697</v>
      </c>
      <c r="I23" s="150">
        <f t="shared" si="7"/>
        <v>193991</v>
      </c>
      <c r="J23" s="150">
        <f t="shared" si="7"/>
        <v>21000</v>
      </c>
      <c r="K23" s="150">
        <f t="shared" si="7"/>
        <v>0</v>
      </c>
      <c r="L23" s="150">
        <f t="shared" si="7"/>
        <v>0</v>
      </c>
      <c r="M23" s="150">
        <f t="shared" si="7"/>
        <v>396688</v>
      </c>
    </row>
    <row r="24" spans="1:13" ht="15.75" x14ac:dyDescent="0.25">
      <c r="A24" s="136"/>
      <c r="B24" s="137"/>
      <c r="C24" s="138"/>
      <c r="D24" s="139"/>
      <c r="E24" s="139"/>
      <c r="F24" s="140" t="s">
        <v>1</v>
      </c>
      <c r="G24" s="141">
        <v>36</v>
      </c>
      <c r="H24" s="143">
        <f t="shared" si="7"/>
        <v>181697</v>
      </c>
      <c r="I24" s="142">
        <v>190458</v>
      </c>
      <c r="J24" s="142">
        <f t="shared" si="7"/>
        <v>21000</v>
      </c>
      <c r="K24" s="142">
        <f t="shared" si="7"/>
        <v>0</v>
      </c>
      <c r="L24" s="143">
        <f t="shared" si="7"/>
        <v>0</v>
      </c>
      <c r="M24" s="151">
        <f t="shared" si="7"/>
        <v>393155</v>
      </c>
    </row>
    <row r="25" spans="1:13" ht="15.75" x14ac:dyDescent="0.25">
      <c r="A25" s="136"/>
      <c r="B25" s="137"/>
      <c r="C25" s="138"/>
      <c r="D25" s="139"/>
      <c r="E25" s="139"/>
      <c r="F25" s="140" t="s">
        <v>2</v>
      </c>
      <c r="G25" s="141"/>
      <c r="H25" s="142">
        <f t="shared" si="7"/>
        <v>0</v>
      </c>
      <c r="I25" s="142">
        <v>3533</v>
      </c>
      <c r="J25" s="142">
        <f t="shared" si="7"/>
        <v>0</v>
      </c>
      <c r="K25" s="142">
        <f t="shared" si="7"/>
        <v>0</v>
      </c>
      <c r="L25" s="143">
        <f t="shared" si="7"/>
        <v>0</v>
      </c>
      <c r="M25" s="151">
        <f t="shared" si="7"/>
        <v>3533</v>
      </c>
    </row>
    <row r="26" spans="1:13" ht="15.75" x14ac:dyDescent="0.25">
      <c r="A26" s="136"/>
      <c r="B26" s="137"/>
      <c r="C26" s="138"/>
      <c r="D26" s="139"/>
      <c r="E26" s="139"/>
      <c r="F26" s="140" t="s">
        <v>3</v>
      </c>
      <c r="G26" s="141"/>
      <c r="H26" s="142">
        <f t="shared" si="7"/>
        <v>0</v>
      </c>
      <c r="I26" s="142">
        <f t="shared" si="7"/>
        <v>0</v>
      </c>
      <c r="J26" s="142">
        <f t="shared" si="7"/>
        <v>0</v>
      </c>
      <c r="K26" s="142">
        <f t="shared" si="7"/>
        <v>0</v>
      </c>
      <c r="L26" s="143">
        <f t="shared" si="7"/>
        <v>0</v>
      </c>
      <c r="M26" s="151">
        <f t="shared" si="7"/>
        <v>0</v>
      </c>
    </row>
    <row r="27" spans="1:13" ht="15.75" x14ac:dyDescent="0.25">
      <c r="A27" s="160" t="s">
        <v>8</v>
      </c>
      <c r="B27" s="161"/>
      <c r="C27" s="162">
        <v>16303</v>
      </c>
      <c r="D27" s="163"/>
      <c r="E27" s="164" t="s">
        <v>9</v>
      </c>
      <c r="F27" s="164"/>
      <c r="G27" s="165">
        <f t="shared" ref="G27:M27" si="8">SUM(G28:G30)</f>
        <v>36</v>
      </c>
      <c r="H27" s="166">
        <f t="shared" si="8"/>
        <v>181697</v>
      </c>
      <c r="I27" s="166">
        <f t="shared" si="8"/>
        <v>193991</v>
      </c>
      <c r="J27" s="166">
        <f t="shared" si="8"/>
        <v>21000</v>
      </c>
      <c r="K27" s="166">
        <f t="shared" si="8"/>
        <v>0</v>
      </c>
      <c r="L27" s="166">
        <f t="shared" si="8"/>
        <v>0</v>
      </c>
      <c r="M27" s="166">
        <f t="shared" si="8"/>
        <v>396688</v>
      </c>
    </row>
    <row r="28" spans="1:13" ht="15.75" x14ac:dyDescent="0.25">
      <c r="A28" s="136"/>
      <c r="B28" s="137"/>
      <c r="C28" s="138"/>
      <c r="D28" s="139"/>
      <c r="E28" s="139"/>
      <c r="F28" s="140" t="s">
        <v>1</v>
      </c>
      <c r="G28" s="141">
        <v>36</v>
      </c>
      <c r="H28" s="143">
        <v>181697</v>
      </c>
      <c r="I28" s="142">
        <f>220000-29542</f>
        <v>190458</v>
      </c>
      <c r="J28" s="142">
        <v>21000</v>
      </c>
      <c r="K28" s="142"/>
      <c r="L28" s="143">
        <v>0</v>
      </c>
      <c r="M28" s="151">
        <f>H28+I28+J28+K28+L28</f>
        <v>393155</v>
      </c>
    </row>
    <row r="29" spans="1:13" ht="15.75" x14ac:dyDescent="0.25">
      <c r="A29" s="136"/>
      <c r="B29" s="137"/>
      <c r="C29" s="138"/>
      <c r="D29" s="139"/>
      <c r="E29" s="139"/>
      <c r="F29" s="140" t="s">
        <v>2</v>
      </c>
      <c r="G29" s="141"/>
      <c r="H29" s="142"/>
      <c r="I29" s="142">
        <v>3533</v>
      </c>
      <c r="J29" s="142">
        <v>0</v>
      </c>
      <c r="K29" s="142"/>
      <c r="L29" s="143">
        <v>0</v>
      </c>
      <c r="M29" s="151">
        <f>H29+I29+J29+K29+L29</f>
        <v>3533</v>
      </c>
    </row>
    <row r="30" spans="1:13" ht="15.75" x14ac:dyDescent="0.25">
      <c r="A30" s="136"/>
      <c r="B30" s="137"/>
      <c r="C30" s="138"/>
      <c r="D30" s="139"/>
      <c r="E30" s="139"/>
      <c r="F30" s="140" t="s">
        <v>3</v>
      </c>
      <c r="G30" s="141"/>
      <c r="H30" s="142"/>
      <c r="I30" s="142"/>
      <c r="J30" s="142"/>
      <c r="K30" s="142"/>
      <c r="L30" s="143"/>
      <c r="M30" s="142">
        <f t="shared" ref="M30:M62" si="9">SUM(H30:L30)</f>
        <v>0</v>
      </c>
    </row>
    <row r="31" spans="1:13" ht="15.75" x14ac:dyDescent="0.25">
      <c r="A31" s="160" t="s">
        <v>10</v>
      </c>
      <c r="B31" s="161"/>
      <c r="C31" s="162">
        <v>16343</v>
      </c>
      <c r="D31" s="163"/>
      <c r="E31" s="164" t="s">
        <v>11</v>
      </c>
      <c r="F31" s="164"/>
      <c r="G31" s="165">
        <f t="shared" ref="G31:L31" si="10">SUM(G32:G34)</f>
        <v>0</v>
      </c>
      <c r="H31" s="166">
        <f t="shared" si="10"/>
        <v>0</v>
      </c>
      <c r="I31" s="166">
        <f t="shared" si="10"/>
        <v>0</v>
      </c>
      <c r="J31" s="166">
        <f t="shared" si="10"/>
        <v>0</v>
      </c>
      <c r="K31" s="166">
        <f t="shared" si="10"/>
        <v>0</v>
      </c>
      <c r="L31" s="166">
        <f t="shared" si="10"/>
        <v>0</v>
      </c>
      <c r="M31" s="166">
        <f t="shared" si="9"/>
        <v>0</v>
      </c>
    </row>
    <row r="32" spans="1:13" ht="15.75" x14ac:dyDescent="0.25">
      <c r="A32" s="136"/>
      <c r="B32" s="137"/>
      <c r="C32" s="138"/>
      <c r="D32" s="139"/>
      <c r="E32" s="139"/>
      <c r="F32" s="140" t="s">
        <v>1</v>
      </c>
      <c r="G32" s="141"/>
      <c r="H32" s="142"/>
      <c r="I32" s="142"/>
      <c r="J32" s="142"/>
      <c r="K32" s="142"/>
      <c r="L32" s="143"/>
      <c r="M32" s="142">
        <f t="shared" si="9"/>
        <v>0</v>
      </c>
    </row>
    <row r="33" spans="1:13" ht="15.75" x14ac:dyDescent="0.25">
      <c r="A33" s="136"/>
      <c r="B33" s="137"/>
      <c r="C33" s="138"/>
      <c r="D33" s="139"/>
      <c r="E33" s="139"/>
      <c r="F33" s="140" t="s">
        <v>2</v>
      </c>
      <c r="G33" s="141"/>
      <c r="H33" s="142"/>
      <c r="I33" s="142"/>
      <c r="J33" s="142"/>
      <c r="K33" s="142"/>
      <c r="L33" s="143"/>
      <c r="M33" s="142">
        <f t="shared" si="9"/>
        <v>0</v>
      </c>
    </row>
    <row r="34" spans="1:13" ht="15.75" x14ac:dyDescent="0.25">
      <c r="A34" s="136"/>
      <c r="B34" s="137"/>
      <c r="C34" s="138"/>
      <c r="D34" s="139"/>
      <c r="E34" s="139"/>
      <c r="F34" s="140" t="s">
        <v>3</v>
      </c>
      <c r="G34" s="141"/>
      <c r="H34" s="142"/>
      <c r="I34" s="142"/>
      <c r="J34" s="142"/>
      <c r="K34" s="142"/>
      <c r="L34" s="143"/>
      <c r="M34" s="142">
        <f t="shared" si="9"/>
        <v>0</v>
      </c>
    </row>
    <row r="35" spans="1:13" ht="15.75" x14ac:dyDescent="0.25">
      <c r="A35" s="160" t="s">
        <v>12</v>
      </c>
      <c r="B35" s="161"/>
      <c r="C35" s="162">
        <v>16383</v>
      </c>
      <c r="D35" s="163"/>
      <c r="E35" s="164" t="s">
        <v>13</v>
      </c>
      <c r="F35" s="164"/>
      <c r="G35" s="165">
        <f t="shared" ref="G35:L35" si="11">SUM(G36:G38)</f>
        <v>0</v>
      </c>
      <c r="H35" s="166">
        <f t="shared" si="11"/>
        <v>0</v>
      </c>
      <c r="I35" s="166">
        <f t="shared" si="11"/>
        <v>0</v>
      </c>
      <c r="J35" s="166">
        <f t="shared" si="11"/>
        <v>0</v>
      </c>
      <c r="K35" s="166">
        <f t="shared" si="11"/>
        <v>0</v>
      </c>
      <c r="L35" s="166">
        <f t="shared" si="11"/>
        <v>0</v>
      </c>
      <c r="M35" s="166">
        <f t="shared" si="9"/>
        <v>0</v>
      </c>
    </row>
    <row r="36" spans="1:13" ht="15.75" x14ac:dyDescent="0.25">
      <c r="A36" s="136"/>
      <c r="B36" s="137"/>
      <c r="C36" s="138"/>
      <c r="D36" s="139"/>
      <c r="E36" s="139"/>
      <c r="F36" s="140" t="s">
        <v>1</v>
      </c>
      <c r="G36" s="141"/>
      <c r="H36" s="142"/>
      <c r="I36" s="142"/>
      <c r="J36" s="142"/>
      <c r="K36" s="142"/>
      <c r="L36" s="143"/>
      <c r="M36" s="142">
        <f t="shared" si="9"/>
        <v>0</v>
      </c>
    </row>
    <row r="37" spans="1:13" ht="15.75" x14ac:dyDescent="0.25">
      <c r="A37" s="136"/>
      <c r="B37" s="137"/>
      <c r="C37" s="138"/>
      <c r="D37" s="139"/>
      <c r="E37" s="139"/>
      <c r="F37" s="140" t="s">
        <v>2</v>
      </c>
      <c r="G37" s="141"/>
      <c r="H37" s="142"/>
      <c r="I37" s="142"/>
      <c r="J37" s="142"/>
      <c r="K37" s="142"/>
      <c r="L37" s="143"/>
      <c r="M37" s="142">
        <f t="shared" si="9"/>
        <v>0</v>
      </c>
    </row>
    <row r="38" spans="1:13" ht="15.75" x14ac:dyDescent="0.25">
      <c r="A38" s="136"/>
      <c r="B38" s="137"/>
      <c r="C38" s="138"/>
      <c r="D38" s="139"/>
      <c r="E38" s="139"/>
      <c r="F38" s="140" t="s">
        <v>3</v>
      </c>
      <c r="G38" s="141"/>
      <c r="H38" s="142"/>
      <c r="I38" s="142"/>
      <c r="J38" s="142"/>
      <c r="K38" s="142"/>
      <c r="L38" s="143"/>
      <c r="M38" s="151">
        <f t="shared" si="9"/>
        <v>0</v>
      </c>
    </row>
    <row r="39" spans="1:13" ht="15.75" x14ac:dyDescent="0.25">
      <c r="A39" s="160" t="s">
        <v>14</v>
      </c>
      <c r="B39" s="161"/>
      <c r="C39" s="162">
        <v>16423</v>
      </c>
      <c r="D39" s="163"/>
      <c r="E39" s="164" t="s">
        <v>15</v>
      </c>
      <c r="F39" s="164"/>
      <c r="G39" s="165">
        <f t="shared" ref="G39:L39" si="12">SUM(G40:G42)</f>
        <v>0</v>
      </c>
      <c r="H39" s="166">
        <f t="shared" si="12"/>
        <v>0</v>
      </c>
      <c r="I39" s="166">
        <f t="shared" si="12"/>
        <v>0</v>
      </c>
      <c r="J39" s="166">
        <f t="shared" si="12"/>
        <v>0</v>
      </c>
      <c r="K39" s="166">
        <f t="shared" si="12"/>
        <v>0</v>
      </c>
      <c r="L39" s="166">
        <f t="shared" si="12"/>
        <v>0</v>
      </c>
      <c r="M39" s="167">
        <f t="shared" si="9"/>
        <v>0</v>
      </c>
    </row>
    <row r="40" spans="1:13" ht="15.75" x14ac:dyDescent="0.25">
      <c r="A40" s="136"/>
      <c r="B40" s="137"/>
      <c r="C40" s="138"/>
      <c r="D40" s="139"/>
      <c r="E40" s="139"/>
      <c r="F40" s="140" t="s">
        <v>1</v>
      </c>
      <c r="G40" s="141"/>
      <c r="H40" s="142"/>
      <c r="I40" s="142"/>
      <c r="J40" s="142"/>
      <c r="K40" s="142"/>
      <c r="L40" s="143"/>
      <c r="M40" s="151">
        <f t="shared" si="9"/>
        <v>0</v>
      </c>
    </row>
    <row r="41" spans="1:13" ht="15.75" x14ac:dyDescent="0.25">
      <c r="A41" s="136"/>
      <c r="B41" s="137"/>
      <c r="C41" s="138"/>
      <c r="D41" s="139"/>
      <c r="E41" s="139"/>
      <c r="F41" s="140" t="s">
        <v>2</v>
      </c>
      <c r="G41" s="141"/>
      <c r="H41" s="142"/>
      <c r="I41" s="142"/>
      <c r="J41" s="142"/>
      <c r="K41" s="142"/>
      <c r="L41" s="143"/>
      <c r="M41" s="151">
        <f t="shared" si="9"/>
        <v>0</v>
      </c>
    </row>
    <row r="42" spans="1:13" ht="15.75" x14ac:dyDescent="0.25">
      <c r="A42" s="136"/>
      <c r="B42" s="137"/>
      <c r="C42" s="138"/>
      <c r="D42" s="139"/>
      <c r="E42" s="139"/>
      <c r="F42" s="140" t="s">
        <v>3</v>
      </c>
      <c r="G42" s="141"/>
      <c r="H42" s="142"/>
      <c r="I42" s="142"/>
      <c r="J42" s="142"/>
      <c r="K42" s="142"/>
      <c r="L42" s="143"/>
      <c r="M42" s="151">
        <f t="shared" si="9"/>
        <v>0</v>
      </c>
    </row>
    <row r="43" spans="1:13" ht="15.75" x14ac:dyDescent="0.25">
      <c r="A43" s="160" t="s">
        <v>16</v>
      </c>
      <c r="B43" s="161"/>
      <c r="C43" s="162">
        <v>16463</v>
      </c>
      <c r="D43" s="163"/>
      <c r="E43" s="164" t="s">
        <v>17</v>
      </c>
      <c r="F43" s="164"/>
      <c r="G43" s="165">
        <f t="shared" ref="G43:L43" si="13">SUM(G44:G46)</f>
        <v>0</v>
      </c>
      <c r="H43" s="166">
        <f t="shared" si="13"/>
        <v>0</v>
      </c>
      <c r="I43" s="166">
        <f t="shared" si="13"/>
        <v>0</v>
      </c>
      <c r="J43" s="166">
        <f t="shared" si="13"/>
        <v>0</v>
      </c>
      <c r="K43" s="166">
        <f t="shared" si="13"/>
        <v>0</v>
      </c>
      <c r="L43" s="166">
        <f t="shared" si="13"/>
        <v>0</v>
      </c>
      <c r="M43" s="167">
        <f t="shared" si="9"/>
        <v>0</v>
      </c>
    </row>
    <row r="44" spans="1:13" ht="15.75" x14ac:dyDescent="0.25">
      <c r="A44" s="136"/>
      <c r="B44" s="137"/>
      <c r="C44" s="138"/>
      <c r="D44" s="139"/>
      <c r="E44" s="139"/>
      <c r="F44" s="140" t="s">
        <v>1</v>
      </c>
      <c r="G44" s="141"/>
      <c r="H44" s="142"/>
      <c r="I44" s="142"/>
      <c r="J44" s="142"/>
      <c r="K44" s="142"/>
      <c r="L44" s="143"/>
      <c r="M44" s="151">
        <f t="shared" si="9"/>
        <v>0</v>
      </c>
    </row>
    <row r="45" spans="1:13" ht="15.75" x14ac:dyDescent="0.25">
      <c r="A45" s="136"/>
      <c r="B45" s="137"/>
      <c r="C45" s="138"/>
      <c r="D45" s="139"/>
      <c r="E45" s="139"/>
      <c r="F45" s="140" t="s">
        <v>2</v>
      </c>
      <c r="G45" s="141"/>
      <c r="H45" s="142"/>
      <c r="I45" s="142"/>
      <c r="J45" s="142"/>
      <c r="K45" s="142"/>
      <c r="L45" s="143"/>
      <c r="M45" s="151">
        <f t="shared" si="9"/>
        <v>0</v>
      </c>
    </row>
    <row r="46" spans="1:13" ht="15.75" x14ac:dyDescent="0.25">
      <c r="A46" s="136"/>
      <c r="B46" s="137"/>
      <c r="C46" s="138"/>
      <c r="D46" s="139"/>
      <c r="E46" s="139"/>
      <c r="F46" s="140" t="s">
        <v>3</v>
      </c>
      <c r="G46" s="141"/>
      <c r="H46" s="142"/>
      <c r="I46" s="142"/>
      <c r="J46" s="142"/>
      <c r="K46" s="142"/>
      <c r="L46" s="143"/>
      <c r="M46" s="151">
        <f t="shared" si="9"/>
        <v>0</v>
      </c>
    </row>
    <row r="47" spans="1:13" ht="15.75" x14ac:dyDescent="0.25">
      <c r="A47" s="160" t="s">
        <v>18</v>
      </c>
      <c r="B47" s="161"/>
      <c r="C47" s="162">
        <v>16503</v>
      </c>
      <c r="D47" s="163"/>
      <c r="E47" s="164" t="s">
        <v>19</v>
      </c>
      <c r="F47" s="164"/>
      <c r="G47" s="165">
        <f t="shared" ref="G47:L47" si="14">SUM(G48:G50)</f>
        <v>0</v>
      </c>
      <c r="H47" s="166">
        <f t="shared" si="14"/>
        <v>0</v>
      </c>
      <c r="I47" s="166">
        <f t="shared" si="14"/>
        <v>0</v>
      </c>
      <c r="J47" s="166">
        <f t="shared" si="14"/>
        <v>0</v>
      </c>
      <c r="K47" s="166">
        <f t="shared" si="14"/>
        <v>0</v>
      </c>
      <c r="L47" s="166">
        <f t="shared" si="14"/>
        <v>0</v>
      </c>
      <c r="M47" s="167">
        <f t="shared" si="9"/>
        <v>0</v>
      </c>
    </row>
    <row r="48" spans="1:13" ht="15.75" x14ac:dyDescent="0.25">
      <c r="A48" s="136"/>
      <c r="B48" s="137"/>
      <c r="C48" s="138"/>
      <c r="D48" s="139"/>
      <c r="E48" s="139"/>
      <c r="F48" s="140" t="s">
        <v>1</v>
      </c>
      <c r="G48" s="141"/>
      <c r="H48" s="142"/>
      <c r="I48" s="142"/>
      <c r="J48" s="142"/>
      <c r="K48" s="142"/>
      <c r="L48" s="143"/>
      <c r="M48" s="151">
        <f t="shared" si="9"/>
        <v>0</v>
      </c>
    </row>
    <row r="49" spans="1:13" ht="15.75" x14ac:dyDescent="0.25">
      <c r="A49" s="136"/>
      <c r="B49" s="137"/>
      <c r="C49" s="138"/>
      <c r="D49" s="139"/>
      <c r="E49" s="139"/>
      <c r="F49" s="140" t="s">
        <v>2</v>
      </c>
      <c r="G49" s="141"/>
      <c r="H49" s="142"/>
      <c r="I49" s="142"/>
      <c r="J49" s="142"/>
      <c r="K49" s="142"/>
      <c r="L49" s="143"/>
      <c r="M49" s="151">
        <f t="shared" si="9"/>
        <v>0</v>
      </c>
    </row>
    <row r="50" spans="1:13" ht="15.75" x14ac:dyDescent="0.25">
      <c r="A50" s="136"/>
      <c r="B50" s="137"/>
      <c r="C50" s="138"/>
      <c r="D50" s="139"/>
      <c r="E50" s="139"/>
      <c r="F50" s="140" t="s">
        <v>3</v>
      </c>
      <c r="G50" s="141"/>
      <c r="H50" s="142"/>
      <c r="I50" s="142"/>
      <c r="J50" s="142"/>
      <c r="K50" s="142"/>
      <c r="L50" s="143"/>
      <c r="M50" s="151">
        <f t="shared" si="9"/>
        <v>0</v>
      </c>
    </row>
    <row r="51" spans="1:13" ht="15.75" x14ac:dyDescent="0.25">
      <c r="A51" s="160" t="s">
        <v>20</v>
      </c>
      <c r="B51" s="161"/>
      <c r="C51" s="162">
        <v>16543</v>
      </c>
      <c r="D51" s="163"/>
      <c r="E51" s="164" t="s">
        <v>21</v>
      </c>
      <c r="F51" s="164"/>
      <c r="G51" s="165">
        <f t="shared" ref="G51:L51" si="15">SUM(G52:G54)</f>
        <v>0</v>
      </c>
      <c r="H51" s="166">
        <f t="shared" si="15"/>
        <v>0</v>
      </c>
      <c r="I51" s="166">
        <f t="shared" si="15"/>
        <v>0</v>
      </c>
      <c r="J51" s="166">
        <f t="shared" si="15"/>
        <v>0</v>
      </c>
      <c r="K51" s="166">
        <f t="shared" si="15"/>
        <v>0</v>
      </c>
      <c r="L51" s="166">
        <f t="shared" si="15"/>
        <v>0</v>
      </c>
      <c r="M51" s="167">
        <f t="shared" si="9"/>
        <v>0</v>
      </c>
    </row>
    <row r="52" spans="1:13" ht="15.75" x14ac:dyDescent="0.25">
      <c r="A52" s="136"/>
      <c r="B52" s="137"/>
      <c r="C52" s="138"/>
      <c r="D52" s="139"/>
      <c r="E52" s="139"/>
      <c r="F52" s="140" t="s">
        <v>1</v>
      </c>
      <c r="G52" s="141"/>
      <c r="H52" s="142"/>
      <c r="I52" s="142"/>
      <c r="J52" s="142"/>
      <c r="K52" s="142"/>
      <c r="L52" s="143"/>
      <c r="M52" s="151">
        <f t="shared" si="9"/>
        <v>0</v>
      </c>
    </row>
    <row r="53" spans="1:13" ht="15.75" x14ac:dyDescent="0.25">
      <c r="A53" s="136"/>
      <c r="B53" s="137"/>
      <c r="C53" s="138"/>
      <c r="D53" s="139"/>
      <c r="E53" s="139"/>
      <c r="F53" s="140" t="s">
        <v>2</v>
      </c>
      <c r="G53" s="141"/>
      <c r="H53" s="142"/>
      <c r="I53" s="142"/>
      <c r="J53" s="142"/>
      <c r="K53" s="142"/>
      <c r="L53" s="143"/>
      <c r="M53" s="151">
        <f t="shared" si="9"/>
        <v>0</v>
      </c>
    </row>
    <row r="54" spans="1:13" ht="15.75" x14ac:dyDescent="0.25">
      <c r="A54" s="136"/>
      <c r="B54" s="137"/>
      <c r="C54" s="138"/>
      <c r="D54" s="139"/>
      <c r="E54" s="139"/>
      <c r="F54" s="140" t="s">
        <v>3</v>
      </c>
      <c r="G54" s="141"/>
      <c r="H54" s="142"/>
      <c r="I54" s="142"/>
      <c r="J54" s="142"/>
      <c r="K54" s="142"/>
      <c r="L54" s="143"/>
      <c r="M54" s="151">
        <f t="shared" si="9"/>
        <v>0</v>
      </c>
    </row>
    <row r="55" spans="1:13" ht="15.75" customHeight="1" x14ac:dyDescent="0.25">
      <c r="A55" s="231">
        <v>1.4</v>
      </c>
      <c r="B55" s="232"/>
      <c r="C55" s="233">
        <v>16605</v>
      </c>
      <c r="D55" s="234" t="s">
        <v>22</v>
      </c>
      <c r="E55" s="234"/>
      <c r="F55" s="234"/>
      <c r="G55" s="235">
        <f t="shared" ref="G55:M55" si="16">SUM(G56:G58)</f>
        <v>12</v>
      </c>
      <c r="H55" s="236">
        <f t="shared" si="16"/>
        <v>63742</v>
      </c>
      <c r="I55" s="236">
        <f t="shared" si="16"/>
        <v>540</v>
      </c>
      <c r="J55" s="236">
        <f t="shared" si="16"/>
        <v>0</v>
      </c>
      <c r="K55" s="236">
        <f t="shared" si="16"/>
        <v>0</v>
      </c>
      <c r="L55" s="236">
        <f t="shared" si="16"/>
        <v>0</v>
      </c>
      <c r="M55" s="236">
        <f t="shared" si="16"/>
        <v>64282</v>
      </c>
    </row>
    <row r="56" spans="1:13" ht="15.75" x14ac:dyDescent="0.25">
      <c r="A56" s="136"/>
      <c r="B56" s="137"/>
      <c r="C56" s="138"/>
      <c r="D56" s="139"/>
      <c r="E56" s="139"/>
      <c r="F56" s="140" t="s">
        <v>1</v>
      </c>
      <c r="G56" s="141">
        <v>12</v>
      </c>
      <c r="H56" s="143">
        <v>63742</v>
      </c>
      <c r="I56" s="142">
        <v>540</v>
      </c>
      <c r="J56" s="142"/>
      <c r="K56" s="142"/>
      <c r="L56" s="143"/>
      <c r="M56" s="151">
        <f t="shared" si="9"/>
        <v>64282</v>
      </c>
    </row>
    <row r="57" spans="1:13" ht="15.75" x14ac:dyDescent="0.25">
      <c r="A57" s="136"/>
      <c r="B57" s="137"/>
      <c r="C57" s="138"/>
      <c r="D57" s="139"/>
      <c r="E57" s="139"/>
      <c r="F57" s="140" t="s">
        <v>2</v>
      </c>
      <c r="G57" s="141"/>
      <c r="H57" s="142"/>
      <c r="I57" s="142"/>
      <c r="J57" s="142"/>
      <c r="K57" s="142"/>
      <c r="L57" s="143"/>
      <c r="M57" s="151">
        <f t="shared" si="9"/>
        <v>0</v>
      </c>
    </row>
    <row r="58" spans="1:13" ht="15.75" x14ac:dyDescent="0.25">
      <c r="A58" s="136"/>
      <c r="B58" s="137"/>
      <c r="C58" s="138"/>
      <c r="D58" s="139"/>
      <c r="E58" s="139"/>
      <c r="F58" s="140" t="s">
        <v>3</v>
      </c>
      <c r="G58" s="141"/>
      <c r="H58" s="142"/>
      <c r="I58" s="142"/>
      <c r="J58" s="142"/>
      <c r="K58" s="142"/>
      <c r="L58" s="143"/>
      <c r="M58" s="151">
        <f t="shared" si="9"/>
        <v>0</v>
      </c>
    </row>
    <row r="59" spans="1:13" ht="15.75" customHeight="1" x14ac:dyDescent="0.25">
      <c r="A59" s="231">
        <v>1.5</v>
      </c>
      <c r="B59" s="232"/>
      <c r="C59" s="233">
        <v>16715</v>
      </c>
      <c r="D59" s="234" t="s">
        <v>23</v>
      </c>
      <c r="E59" s="234"/>
      <c r="F59" s="234"/>
      <c r="G59" s="235">
        <f t="shared" ref="G59:M59" si="17">SUM(G60:G62)</f>
        <v>8</v>
      </c>
      <c r="H59" s="236">
        <f t="shared" si="17"/>
        <v>43908</v>
      </c>
      <c r="I59" s="236">
        <f t="shared" si="17"/>
        <v>1100</v>
      </c>
      <c r="J59" s="236">
        <f t="shared" si="17"/>
        <v>0</v>
      </c>
      <c r="K59" s="236">
        <f t="shared" si="17"/>
        <v>0</v>
      </c>
      <c r="L59" s="236">
        <f t="shared" si="17"/>
        <v>0</v>
      </c>
      <c r="M59" s="236">
        <f t="shared" si="17"/>
        <v>45008</v>
      </c>
    </row>
    <row r="60" spans="1:13" ht="15.75" x14ac:dyDescent="0.25">
      <c r="A60" s="136"/>
      <c r="B60" s="137"/>
      <c r="C60" s="138"/>
      <c r="D60" s="139"/>
      <c r="E60" s="139"/>
      <c r="F60" s="140" t="s">
        <v>1</v>
      </c>
      <c r="G60" s="141">
        <v>8</v>
      </c>
      <c r="H60" s="143">
        <v>43908</v>
      </c>
      <c r="I60" s="142">
        <v>1100</v>
      </c>
      <c r="J60" s="142"/>
      <c r="K60" s="142"/>
      <c r="L60" s="143"/>
      <c r="M60" s="151">
        <f t="shared" si="9"/>
        <v>45008</v>
      </c>
    </row>
    <row r="61" spans="1:13" ht="15.75" x14ac:dyDescent="0.25">
      <c r="A61" s="136"/>
      <c r="B61" s="137"/>
      <c r="C61" s="138"/>
      <c r="D61" s="139"/>
      <c r="E61" s="139"/>
      <c r="F61" s="140" t="s">
        <v>2</v>
      </c>
      <c r="G61" s="141"/>
      <c r="H61" s="142"/>
      <c r="I61" s="142"/>
      <c r="J61" s="142"/>
      <c r="K61" s="142"/>
      <c r="L61" s="143">
        <v>0</v>
      </c>
      <c r="M61" s="151">
        <f t="shared" si="9"/>
        <v>0</v>
      </c>
    </row>
    <row r="62" spans="1:13" ht="15.75" x14ac:dyDescent="0.25">
      <c r="A62" s="136"/>
      <c r="B62" s="137"/>
      <c r="C62" s="138"/>
      <c r="D62" s="139"/>
      <c r="E62" s="139"/>
      <c r="F62" s="140" t="s">
        <v>3</v>
      </c>
      <c r="G62" s="141"/>
      <c r="H62" s="142"/>
      <c r="I62" s="142"/>
      <c r="J62" s="142"/>
      <c r="K62" s="142"/>
      <c r="L62" s="143">
        <v>0</v>
      </c>
      <c r="M62" s="151">
        <f t="shared" si="9"/>
        <v>0</v>
      </c>
    </row>
    <row r="63" spans="1:13" ht="15.75" customHeight="1" x14ac:dyDescent="0.25">
      <c r="A63" s="231">
        <v>1.6</v>
      </c>
      <c r="B63" s="232"/>
      <c r="C63" s="233">
        <v>175</v>
      </c>
      <c r="D63" s="234" t="s">
        <v>24</v>
      </c>
      <c r="E63" s="234"/>
      <c r="F63" s="234"/>
      <c r="G63" s="235">
        <f t="shared" ref="G63:M66" si="18">G67+G71</f>
        <v>18</v>
      </c>
      <c r="H63" s="236">
        <f t="shared" si="18"/>
        <v>98657</v>
      </c>
      <c r="I63" s="236">
        <f t="shared" si="18"/>
        <v>4500</v>
      </c>
      <c r="J63" s="236">
        <f t="shared" si="18"/>
        <v>0</v>
      </c>
      <c r="K63" s="236">
        <f t="shared" si="18"/>
        <v>0</v>
      </c>
      <c r="L63" s="236">
        <f t="shared" si="18"/>
        <v>0</v>
      </c>
      <c r="M63" s="236">
        <f t="shared" si="18"/>
        <v>103157</v>
      </c>
    </row>
    <row r="64" spans="1:13" ht="15.75" x14ac:dyDescent="0.25">
      <c r="A64" s="136"/>
      <c r="B64" s="137"/>
      <c r="C64" s="138"/>
      <c r="D64" s="139"/>
      <c r="E64" s="139"/>
      <c r="F64" s="140" t="s">
        <v>1</v>
      </c>
      <c r="G64" s="141">
        <f t="shared" si="18"/>
        <v>18</v>
      </c>
      <c r="H64" s="143">
        <v>98657</v>
      </c>
      <c r="I64" s="142">
        <v>4500</v>
      </c>
      <c r="J64" s="142">
        <f t="shared" si="18"/>
        <v>0</v>
      </c>
      <c r="K64" s="142">
        <f t="shared" si="18"/>
        <v>0</v>
      </c>
      <c r="L64" s="142">
        <f t="shared" si="18"/>
        <v>0</v>
      </c>
      <c r="M64" s="151">
        <f t="shared" si="18"/>
        <v>103157</v>
      </c>
    </row>
    <row r="65" spans="1:13" ht="15.75" x14ac:dyDescent="0.25">
      <c r="A65" s="136"/>
      <c r="B65" s="137"/>
      <c r="C65" s="138"/>
      <c r="D65" s="139"/>
      <c r="E65" s="139"/>
      <c r="F65" s="140" t="s">
        <v>2</v>
      </c>
      <c r="G65" s="141"/>
      <c r="H65" s="142">
        <f t="shared" si="18"/>
        <v>0</v>
      </c>
      <c r="I65" s="142">
        <f t="shared" si="18"/>
        <v>0</v>
      </c>
      <c r="J65" s="142">
        <f t="shared" si="18"/>
        <v>0</v>
      </c>
      <c r="K65" s="142">
        <f t="shared" si="18"/>
        <v>0</v>
      </c>
      <c r="L65" s="143">
        <f t="shared" si="18"/>
        <v>0</v>
      </c>
      <c r="M65" s="151">
        <f t="shared" si="18"/>
        <v>0</v>
      </c>
    </row>
    <row r="66" spans="1:13" ht="15.75" x14ac:dyDescent="0.25">
      <c r="A66" s="136"/>
      <c r="B66" s="137"/>
      <c r="C66" s="138"/>
      <c r="D66" s="139"/>
      <c r="E66" s="139"/>
      <c r="F66" s="140" t="s">
        <v>3</v>
      </c>
      <c r="G66" s="141"/>
      <c r="H66" s="142">
        <f t="shared" si="18"/>
        <v>0</v>
      </c>
      <c r="I66" s="142">
        <f t="shared" si="18"/>
        <v>0</v>
      </c>
      <c r="J66" s="142">
        <f t="shared" si="18"/>
        <v>0</v>
      </c>
      <c r="K66" s="142">
        <f t="shared" si="18"/>
        <v>0</v>
      </c>
      <c r="L66" s="143">
        <f t="shared" si="18"/>
        <v>0</v>
      </c>
      <c r="M66" s="151">
        <f t="shared" si="18"/>
        <v>0</v>
      </c>
    </row>
    <row r="67" spans="1:13" ht="15.75" x14ac:dyDescent="0.25">
      <c r="A67" s="160" t="s">
        <v>25</v>
      </c>
      <c r="B67" s="161"/>
      <c r="C67" s="162">
        <v>17503</v>
      </c>
      <c r="D67" s="163"/>
      <c r="E67" s="164" t="s">
        <v>26</v>
      </c>
      <c r="F67" s="164"/>
      <c r="G67" s="165">
        <f t="shared" ref="G67:M67" si="19">SUM(G68:G70)</f>
        <v>18</v>
      </c>
      <c r="H67" s="166">
        <f t="shared" si="19"/>
        <v>98657</v>
      </c>
      <c r="I67" s="166">
        <f t="shared" si="19"/>
        <v>4500</v>
      </c>
      <c r="J67" s="166">
        <f t="shared" si="19"/>
        <v>0</v>
      </c>
      <c r="K67" s="166">
        <f t="shared" si="19"/>
        <v>0</v>
      </c>
      <c r="L67" s="166">
        <f t="shared" si="19"/>
        <v>0</v>
      </c>
      <c r="M67" s="166">
        <f t="shared" si="19"/>
        <v>103157</v>
      </c>
    </row>
    <row r="68" spans="1:13" ht="15.75" x14ac:dyDescent="0.25">
      <c r="A68" s="136"/>
      <c r="B68" s="137"/>
      <c r="C68" s="138"/>
      <c r="D68" s="139"/>
      <c r="E68" s="139"/>
      <c r="F68" s="140" t="s">
        <v>1</v>
      </c>
      <c r="G68" s="141">
        <v>18</v>
      </c>
      <c r="H68" s="143">
        <v>98657</v>
      </c>
      <c r="I68" s="142">
        <v>4500</v>
      </c>
      <c r="J68" s="142"/>
      <c r="K68" s="142"/>
      <c r="L68" s="143"/>
      <c r="M68" s="151">
        <f t="shared" ref="M68:M74" si="20">SUM(H68:L68)</f>
        <v>103157</v>
      </c>
    </row>
    <row r="69" spans="1:13" ht="15.75" x14ac:dyDescent="0.25">
      <c r="A69" s="136"/>
      <c r="B69" s="137"/>
      <c r="C69" s="138"/>
      <c r="D69" s="139"/>
      <c r="E69" s="139"/>
      <c r="F69" s="140" t="s">
        <v>2</v>
      </c>
      <c r="G69" s="141"/>
      <c r="H69" s="142"/>
      <c r="I69" s="142">
        <v>0</v>
      </c>
      <c r="J69" s="142"/>
      <c r="K69" s="142"/>
      <c r="L69" s="143">
        <v>0</v>
      </c>
      <c r="M69" s="151">
        <f t="shared" si="20"/>
        <v>0</v>
      </c>
    </row>
    <row r="70" spans="1:13" ht="15.75" x14ac:dyDescent="0.25">
      <c r="A70" s="136"/>
      <c r="B70" s="137"/>
      <c r="C70" s="138"/>
      <c r="D70" s="139"/>
      <c r="E70" s="139"/>
      <c r="F70" s="140" t="s">
        <v>3</v>
      </c>
      <c r="G70" s="141"/>
      <c r="H70" s="142"/>
      <c r="I70" s="142"/>
      <c r="J70" s="142"/>
      <c r="K70" s="142"/>
      <c r="L70" s="143">
        <v>0</v>
      </c>
      <c r="M70" s="151">
        <f t="shared" si="20"/>
        <v>0</v>
      </c>
    </row>
    <row r="71" spans="1:13" ht="15.75" customHeight="1" x14ac:dyDescent="0.25">
      <c r="A71" s="160" t="s">
        <v>27</v>
      </c>
      <c r="B71" s="161"/>
      <c r="C71" s="162">
        <v>17543</v>
      </c>
      <c r="D71" s="163"/>
      <c r="E71" s="171" t="s">
        <v>28</v>
      </c>
      <c r="F71" s="172"/>
      <c r="G71" s="165">
        <f t="shared" ref="G71:L71" si="21">SUM(G72:G74)</f>
        <v>0</v>
      </c>
      <c r="H71" s="166">
        <f t="shared" si="21"/>
        <v>0</v>
      </c>
      <c r="I71" s="166">
        <f t="shared" si="21"/>
        <v>0</v>
      </c>
      <c r="J71" s="166">
        <f t="shared" si="21"/>
        <v>0</v>
      </c>
      <c r="K71" s="166">
        <f t="shared" si="21"/>
        <v>0</v>
      </c>
      <c r="L71" s="166">
        <f t="shared" si="21"/>
        <v>0</v>
      </c>
      <c r="M71" s="167">
        <f t="shared" si="20"/>
        <v>0</v>
      </c>
    </row>
    <row r="72" spans="1:13" ht="15.75" x14ac:dyDescent="0.25">
      <c r="A72" s="136"/>
      <c r="B72" s="137"/>
      <c r="C72" s="138"/>
      <c r="D72" s="139"/>
      <c r="E72" s="139"/>
      <c r="F72" s="140" t="s">
        <v>1</v>
      </c>
      <c r="G72" s="141"/>
      <c r="H72" s="142"/>
      <c r="I72" s="142"/>
      <c r="J72" s="142"/>
      <c r="K72" s="142"/>
      <c r="L72" s="143"/>
      <c r="M72" s="151">
        <f t="shared" si="20"/>
        <v>0</v>
      </c>
    </row>
    <row r="73" spans="1:13" ht="15.75" x14ac:dyDescent="0.25">
      <c r="A73" s="136"/>
      <c r="B73" s="137"/>
      <c r="C73" s="138"/>
      <c r="D73" s="139"/>
      <c r="E73" s="139"/>
      <c r="F73" s="140" t="s">
        <v>2</v>
      </c>
      <c r="G73" s="141"/>
      <c r="H73" s="142"/>
      <c r="I73" s="142"/>
      <c r="J73" s="142"/>
      <c r="K73" s="142"/>
      <c r="L73" s="143"/>
      <c r="M73" s="151">
        <f t="shared" si="20"/>
        <v>0</v>
      </c>
    </row>
    <row r="74" spans="1:13" ht="15.75" x14ac:dyDescent="0.25">
      <c r="A74" s="136"/>
      <c r="B74" s="137"/>
      <c r="C74" s="138"/>
      <c r="D74" s="139"/>
      <c r="E74" s="139"/>
      <c r="F74" s="140" t="s">
        <v>3</v>
      </c>
      <c r="G74" s="141"/>
      <c r="H74" s="142"/>
      <c r="I74" s="142"/>
      <c r="J74" s="142"/>
      <c r="K74" s="142"/>
      <c r="L74" s="143"/>
      <c r="M74" s="151">
        <f t="shared" si="20"/>
        <v>0</v>
      </c>
    </row>
    <row r="75" spans="1:13" ht="15.75" customHeight="1" x14ac:dyDescent="0.25">
      <c r="A75" s="144">
        <v>1.7</v>
      </c>
      <c r="B75" s="145"/>
      <c r="C75" s="146">
        <v>180</v>
      </c>
      <c r="D75" s="147" t="s">
        <v>124</v>
      </c>
      <c r="E75" s="147"/>
      <c r="F75" s="147"/>
      <c r="G75" s="149">
        <f>G76</f>
        <v>34</v>
      </c>
      <c r="H75" s="150">
        <f t="shared" ref="H75:M76" si="22">H79+H83+H87+H91+H95+H103+H107+H99</f>
        <v>200044</v>
      </c>
      <c r="I75" s="150">
        <f t="shared" si="22"/>
        <v>214948</v>
      </c>
      <c r="J75" s="150">
        <f t="shared" si="22"/>
        <v>51390</v>
      </c>
      <c r="K75" s="150">
        <f t="shared" si="22"/>
        <v>0</v>
      </c>
      <c r="L75" s="150">
        <f t="shared" si="22"/>
        <v>4283155</v>
      </c>
      <c r="M75" s="150">
        <f t="shared" si="22"/>
        <v>4749537</v>
      </c>
    </row>
    <row r="76" spans="1:13" ht="15.75" x14ac:dyDescent="0.25">
      <c r="A76" s="136"/>
      <c r="B76" s="137"/>
      <c r="C76" s="138"/>
      <c r="D76" s="139"/>
      <c r="E76" s="139"/>
      <c r="F76" s="140" t="s">
        <v>1</v>
      </c>
      <c r="G76" s="141">
        <f>G80+G84+G88+G92+G96+G104+G108+G100</f>
        <v>34</v>
      </c>
      <c r="H76" s="143">
        <f t="shared" si="22"/>
        <v>200044</v>
      </c>
      <c r="I76" s="142">
        <f>I80+I84+I88+I92+I96+I104+I108+I100</f>
        <v>214948</v>
      </c>
      <c r="J76" s="142">
        <f t="shared" si="22"/>
        <v>33390</v>
      </c>
      <c r="K76" s="142">
        <f t="shared" si="22"/>
        <v>0</v>
      </c>
      <c r="L76" s="142">
        <f>L96+L100</f>
        <v>2895155</v>
      </c>
      <c r="M76" s="142">
        <f t="shared" si="22"/>
        <v>3343537</v>
      </c>
    </row>
    <row r="77" spans="1:13" ht="15.75" x14ac:dyDescent="0.25">
      <c r="A77" s="136"/>
      <c r="B77" s="137"/>
      <c r="C77" s="138"/>
      <c r="D77" s="139"/>
      <c r="E77" s="139"/>
      <c r="F77" s="140" t="s">
        <v>2</v>
      </c>
      <c r="G77" s="141"/>
      <c r="H77" s="142">
        <f t="shared" ref="H77:K78" si="23">H81+H85+H89+H93+H97+H105+H109</f>
        <v>0</v>
      </c>
      <c r="I77" s="142">
        <f t="shared" si="23"/>
        <v>0</v>
      </c>
      <c r="J77" s="142">
        <f t="shared" si="23"/>
        <v>18000</v>
      </c>
      <c r="K77" s="142">
        <f t="shared" si="23"/>
        <v>0</v>
      </c>
      <c r="L77" s="143">
        <f>L97</f>
        <v>1388000</v>
      </c>
      <c r="M77" s="151">
        <f>M81+M85+M89+M93+M97+M105+M109+M101</f>
        <v>1406000</v>
      </c>
    </row>
    <row r="78" spans="1:13" ht="15.75" x14ac:dyDescent="0.25">
      <c r="A78" s="136"/>
      <c r="B78" s="137"/>
      <c r="C78" s="138"/>
      <c r="D78" s="139"/>
      <c r="E78" s="139"/>
      <c r="F78" s="140" t="s">
        <v>3</v>
      </c>
      <c r="G78" s="141"/>
      <c r="H78" s="142">
        <f t="shared" si="23"/>
        <v>0</v>
      </c>
      <c r="I78" s="142">
        <f t="shared" si="23"/>
        <v>0</v>
      </c>
      <c r="J78" s="142">
        <f t="shared" si="23"/>
        <v>0</v>
      </c>
      <c r="K78" s="142">
        <f t="shared" si="23"/>
        <v>0</v>
      </c>
      <c r="L78" s="143">
        <f>L82+L86+L90+L94+L98+L106+L110</f>
        <v>0</v>
      </c>
      <c r="M78" s="151">
        <f>M82+M86+M90+M94+M98+M106+M110</f>
        <v>0</v>
      </c>
    </row>
    <row r="79" spans="1:13" ht="15.75" x14ac:dyDescent="0.25">
      <c r="A79" s="173" t="s">
        <v>30</v>
      </c>
      <c r="B79" s="174"/>
      <c r="C79" s="175">
        <v>18003</v>
      </c>
      <c r="D79" s="176"/>
      <c r="E79" s="156" t="s">
        <v>31</v>
      </c>
      <c r="F79" s="156"/>
      <c r="G79" s="177">
        <f t="shared" ref="G79:L79" si="24">SUM(G80:G82)</f>
        <v>0</v>
      </c>
      <c r="H79" s="178">
        <f t="shared" si="24"/>
        <v>0</v>
      </c>
      <c r="I79" s="178">
        <f t="shared" si="24"/>
        <v>0</v>
      </c>
      <c r="J79" s="178">
        <f t="shared" si="24"/>
        <v>0</v>
      </c>
      <c r="K79" s="178">
        <f t="shared" si="24"/>
        <v>0</v>
      </c>
      <c r="L79" s="178">
        <f t="shared" si="24"/>
        <v>0</v>
      </c>
      <c r="M79" s="179">
        <f t="shared" ref="M79:M114" si="25">SUM(H79:L79)</f>
        <v>0</v>
      </c>
    </row>
    <row r="80" spans="1:13" ht="15.75" x14ac:dyDescent="0.25">
      <c r="A80" s="136"/>
      <c r="B80" s="137"/>
      <c r="C80" s="138"/>
      <c r="D80" s="139"/>
      <c r="E80" s="139"/>
      <c r="F80" s="140" t="s">
        <v>1</v>
      </c>
      <c r="G80" s="141"/>
      <c r="H80" s="142"/>
      <c r="I80" s="142"/>
      <c r="J80" s="142"/>
      <c r="K80" s="142"/>
      <c r="L80" s="143"/>
      <c r="M80" s="151">
        <f>SUM(H80:L80)</f>
        <v>0</v>
      </c>
    </row>
    <row r="81" spans="1:13" ht="15.75" x14ac:dyDescent="0.25">
      <c r="A81" s="136"/>
      <c r="B81" s="137"/>
      <c r="C81" s="138"/>
      <c r="D81" s="139"/>
      <c r="E81" s="139"/>
      <c r="F81" s="140" t="s">
        <v>2</v>
      </c>
      <c r="G81" s="141"/>
      <c r="H81" s="142"/>
      <c r="I81" s="142"/>
      <c r="J81" s="142"/>
      <c r="K81" s="142"/>
      <c r="L81" s="143"/>
      <c r="M81" s="151">
        <f t="shared" si="25"/>
        <v>0</v>
      </c>
    </row>
    <row r="82" spans="1:13" ht="15.75" x14ac:dyDescent="0.25">
      <c r="A82" s="136"/>
      <c r="B82" s="137"/>
      <c r="C82" s="138"/>
      <c r="D82" s="139"/>
      <c r="E82" s="139"/>
      <c r="F82" s="140" t="s">
        <v>3</v>
      </c>
      <c r="G82" s="141"/>
      <c r="H82" s="142"/>
      <c r="I82" s="142"/>
      <c r="J82" s="142"/>
      <c r="K82" s="142"/>
      <c r="L82" s="143"/>
      <c r="M82" s="151">
        <f t="shared" si="25"/>
        <v>0</v>
      </c>
    </row>
    <row r="83" spans="1:13" ht="15.75" x14ac:dyDescent="0.25">
      <c r="A83" s="160" t="s">
        <v>32</v>
      </c>
      <c r="B83" s="161"/>
      <c r="C83" s="162">
        <v>18043</v>
      </c>
      <c r="D83" s="163"/>
      <c r="E83" s="164" t="s">
        <v>33</v>
      </c>
      <c r="F83" s="164"/>
      <c r="G83" s="165">
        <f t="shared" ref="G83:L83" si="26">SUM(G84:G86)</f>
        <v>0</v>
      </c>
      <c r="H83" s="166">
        <f t="shared" si="26"/>
        <v>0</v>
      </c>
      <c r="I83" s="166">
        <f t="shared" si="26"/>
        <v>0</v>
      </c>
      <c r="J83" s="166">
        <f t="shared" si="26"/>
        <v>0</v>
      </c>
      <c r="K83" s="166">
        <f t="shared" si="26"/>
        <v>0</v>
      </c>
      <c r="L83" s="166">
        <f t="shared" si="26"/>
        <v>0</v>
      </c>
      <c r="M83" s="167">
        <f t="shared" si="25"/>
        <v>0</v>
      </c>
    </row>
    <row r="84" spans="1:13" ht="15.75" x14ac:dyDescent="0.25">
      <c r="A84" s="136"/>
      <c r="B84" s="137"/>
      <c r="C84" s="138"/>
      <c r="D84" s="139"/>
      <c r="E84" s="139"/>
      <c r="F84" s="140" t="s">
        <v>1</v>
      </c>
      <c r="G84" s="141"/>
      <c r="H84" s="142"/>
      <c r="I84" s="142"/>
      <c r="J84" s="142"/>
      <c r="K84" s="142"/>
      <c r="L84" s="143"/>
      <c r="M84" s="151">
        <f t="shared" si="25"/>
        <v>0</v>
      </c>
    </row>
    <row r="85" spans="1:13" ht="15.75" x14ac:dyDescent="0.25">
      <c r="A85" s="136"/>
      <c r="B85" s="137"/>
      <c r="C85" s="138"/>
      <c r="D85" s="139"/>
      <c r="E85" s="139"/>
      <c r="F85" s="140" t="s">
        <v>2</v>
      </c>
      <c r="G85" s="141"/>
      <c r="H85" s="142"/>
      <c r="I85" s="142"/>
      <c r="J85" s="142"/>
      <c r="K85" s="142"/>
      <c r="L85" s="143"/>
      <c r="M85" s="151">
        <f t="shared" si="25"/>
        <v>0</v>
      </c>
    </row>
    <row r="86" spans="1:13" ht="15.75" x14ac:dyDescent="0.25">
      <c r="A86" s="136"/>
      <c r="B86" s="137"/>
      <c r="C86" s="138"/>
      <c r="D86" s="139"/>
      <c r="E86" s="139"/>
      <c r="F86" s="140" t="s">
        <v>3</v>
      </c>
      <c r="G86" s="141"/>
      <c r="H86" s="142"/>
      <c r="I86" s="142"/>
      <c r="J86" s="142"/>
      <c r="K86" s="142"/>
      <c r="L86" s="143"/>
      <c r="M86" s="151">
        <f t="shared" si="25"/>
        <v>0</v>
      </c>
    </row>
    <row r="87" spans="1:13" ht="15.75" x14ac:dyDescent="0.25">
      <c r="A87" s="160" t="s">
        <v>34</v>
      </c>
      <c r="B87" s="161"/>
      <c r="C87" s="162">
        <v>18083</v>
      </c>
      <c r="D87" s="163"/>
      <c r="E87" s="164" t="s">
        <v>94</v>
      </c>
      <c r="F87" s="164"/>
      <c r="G87" s="165">
        <f t="shared" ref="G87:L87" si="27">SUM(G88:G90)</f>
        <v>0</v>
      </c>
      <c r="H87" s="166">
        <f t="shared" si="27"/>
        <v>0</v>
      </c>
      <c r="I87" s="166">
        <f t="shared" si="27"/>
        <v>0</v>
      </c>
      <c r="J87" s="166">
        <f t="shared" si="27"/>
        <v>0</v>
      </c>
      <c r="K87" s="166">
        <f t="shared" si="27"/>
        <v>0</v>
      </c>
      <c r="L87" s="166">
        <f t="shared" si="27"/>
        <v>0</v>
      </c>
      <c r="M87" s="167">
        <f t="shared" si="25"/>
        <v>0</v>
      </c>
    </row>
    <row r="88" spans="1:13" ht="15.75" x14ac:dyDescent="0.25">
      <c r="A88" s="136"/>
      <c r="B88" s="137"/>
      <c r="C88" s="138"/>
      <c r="D88" s="139"/>
      <c r="E88" s="139"/>
      <c r="F88" s="140" t="s">
        <v>1</v>
      </c>
      <c r="G88" s="141"/>
      <c r="H88" s="142"/>
      <c r="I88" s="142"/>
      <c r="J88" s="142"/>
      <c r="K88" s="142"/>
      <c r="L88" s="143"/>
      <c r="M88" s="151">
        <f t="shared" si="25"/>
        <v>0</v>
      </c>
    </row>
    <row r="89" spans="1:13" ht="15.75" x14ac:dyDescent="0.25">
      <c r="A89" s="136"/>
      <c r="B89" s="137"/>
      <c r="C89" s="138"/>
      <c r="D89" s="139"/>
      <c r="E89" s="139"/>
      <c r="F89" s="140" t="s">
        <v>2</v>
      </c>
      <c r="G89" s="141"/>
      <c r="H89" s="142"/>
      <c r="I89" s="142"/>
      <c r="J89" s="142"/>
      <c r="K89" s="142"/>
      <c r="L89" s="143"/>
      <c r="M89" s="151">
        <f t="shared" si="25"/>
        <v>0</v>
      </c>
    </row>
    <row r="90" spans="1:13" ht="15.75" x14ac:dyDescent="0.25">
      <c r="A90" s="136"/>
      <c r="B90" s="137"/>
      <c r="C90" s="138"/>
      <c r="D90" s="139"/>
      <c r="E90" s="139"/>
      <c r="F90" s="140" t="s">
        <v>3</v>
      </c>
      <c r="G90" s="141"/>
      <c r="H90" s="142"/>
      <c r="I90" s="142"/>
      <c r="J90" s="142"/>
      <c r="K90" s="142"/>
      <c r="L90" s="143"/>
      <c r="M90" s="151">
        <f t="shared" si="25"/>
        <v>0</v>
      </c>
    </row>
    <row r="91" spans="1:13" ht="15.75" x14ac:dyDescent="0.25">
      <c r="A91" s="160" t="s">
        <v>35</v>
      </c>
      <c r="B91" s="161"/>
      <c r="C91" s="162">
        <v>18123</v>
      </c>
      <c r="D91" s="163"/>
      <c r="E91" s="164" t="s">
        <v>36</v>
      </c>
      <c r="F91" s="164"/>
      <c r="G91" s="165">
        <f t="shared" ref="G91:L91" si="28">SUM(G92:G94)</f>
        <v>0</v>
      </c>
      <c r="H91" s="166">
        <f t="shared" si="28"/>
        <v>0</v>
      </c>
      <c r="I91" s="166">
        <f t="shared" si="28"/>
        <v>0</v>
      </c>
      <c r="J91" s="166">
        <f t="shared" si="28"/>
        <v>0</v>
      </c>
      <c r="K91" s="166">
        <f t="shared" si="28"/>
        <v>0</v>
      </c>
      <c r="L91" s="166">
        <f t="shared" si="28"/>
        <v>0</v>
      </c>
      <c r="M91" s="167">
        <f t="shared" si="25"/>
        <v>0</v>
      </c>
    </row>
    <row r="92" spans="1:13" ht="15.75" x14ac:dyDescent="0.25">
      <c r="A92" s="136"/>
      <c r="B92" s="137"/>
      <c r="C92" s="138"/>
      <c r="D92" s="139"/>
      <c r="E92" s="139"/>
      <c r="F92" s="140" t="s">
        <v>1</v>
      </c>
      <c r="G92" s="141"/>
      <c r="H92" s="142"/>
      <c r="I92" s="142"/>
      <c r="J92" s="142"/>
      <c r="K92" s="142"/>
      <c r="L92" s="143"/>
      <c r="M92" s="151">
        <f t="shared" si="25"/>
        <v>0</v>
      </c>
    </row>
    <row r="93" spans="1:13" ht="15.75" x14ac:dyDescent="0.25">
      <c r="A93" s="136"/>
      <c r="B93" s="137"/>
      <c r="C93" s="138"/>
      <c r="D93" s="139"/>
      <c r="E93" s="139"/>
      <c r="F93" s="140" t="s">
        <v>2</v>
      </c>
      <c r="G93" s="141"/>
      <c r="H93" s="142"/>
      <c r="I93" s="142"/>
      <c r="J93" s="142"/>
      <c r="K93" s="142"/>
      <c r="L93" s="143"/>
      <c r="M93" s="151">
        <f t="shared" si="25"/>
        <v>0</v>
      </c>
    </row>
    <row r="94" spans="1:13" ht="15.75" x14ac:dyDescent="0.25">
      <c r="A94" s="136"/>
      <c r="B94" s="137"/>
      <c r="C94" s="138"/>
      <c r="D94" s="139"/>
      <c r="E94" s="139"/>
      <c r="F94" s="140" t="s">
        <v>3</v>
      </c>
      <c r="G94" s="141"/>
      <c r="H94" s="142"/>
      <c r="I94" s="142"/>
      <c r="J94" s="142"/>
      <c r="K94" s="142"/>
      <c r="L94" s="143"/>
      <c r="M94" s="151">
        <f t="shared" si="25"/>
        <v>0</v>
      </c>
    </row>
    <row r="95" spans="1:13" ht="15.75" x14ac:dyDescent="0.25">
      <c r="A95" s="160" t="s">
        <v>37</v>
      </c>
      <c r="B95" s="161"/>
      <c r="C95" s="162">
        <v>18163</v>
      </c>
      <c r="D95" s="163"/>
      <c r="E95" s="164" t="s">
        <v>38</v>
      </c>
      <c r="F95" s="164"/>
      <c r="G95" s="165">
        <f t="shared" ref="G95:M95" si="29">SUM(G96:G98)</f>
        <v>11</v>
      </c>
      <c r="H95" s="166">
        <f t="shared" si="29"/>
        <v>60044</v>
      </c>
      <c r="I95" s="166">
        <f>SUM(I96:I98)</f>
        <v>200948</v>
      </c>
      <c r="J95" s="166">
        <f t="shared" si="29"/>
        <v>48390</v>
      </c>
      <c r="K95" s="166">
        <f t="shared" si="29"/>
        <v>0</v>
      </c>
      <c r="L95" s="166">
        <f t="shared" si="29"/>
        <v>4283155</v>
      </c>
      <c r="M95" s="166">
        <f t="shared" si="29"/>
        <v>4592537</v>
      </c>
    </row>
    <row r="96" spans="1:13" ht="15.75" x14ac:dyDescent="0.25">
      <c r="A96" s="136"/>
      <c r="B96" s="137"/>
      <c r="C96" s="138"/>
      <c r="D96" s="139"/>
      <c r="E96" s="139"/>
      <c r="F96" s="140" t="s">
        <v>1</v>
      </c>
      <c r="G96" s="141">
        <v>11</v>
      </c>
      <c r="H96" s="143">
        <v>60044</v>
      </c>
      <c r="I96" s="142">
        <v>200948</v>
      </c>
      <c r="J96" s="142">
        <v>30390</v>
      </c>
      <c r="K96" s="142"/>
      <c r="L96" s="143">
        <v>2895155</v>
      </c>
      <c r="M96" s="151">
        <f>SUM(H96:L96)</f>
        <v>3186537</v>
      </c>
    </row>
    <row r="97" spans="1:13" ht="15.75" x14ac:dyDescent="0.25">
      <c r="A97" s="136"/>
      <c r="B97" s="137"/>
      <c r="C97" s="138"/>
      <c r="D97" s="139"/>
      <c r="E97" s="139"/>
      <c r="F97" s="140" t="s">
        <v>2</v>
      </c>
      <c r="G97" s="141"/>
      <c r="H97" s="142"/>
      <c r="I97" s="142"/>
      <c r="J97" s="142">
        <v>18000</v>
      </c>
      <c r="K97" s="142"/>
      <c r="L97" s="143">
        <v>1388000</v>
      </c>
      <c r="M97" s="151">
        <f>SUM(H97:L97)</f>
        <v>1406000</v>
      </c>
    </row>
    <row r="98" spans="1:13" ht="15.75" x14ac:dyDescent="0.25">
      <c r="A98" s="136"/>
      <c r="B98" s="137"/>
      <c r="C98" s="138"/>
      <c r="D98" s="139"/>
      <c r="E98" s="139"/>
      <c r="F98" s="140" t="s">
        <v>3</v>
      </c>
      <c r="G98" s="141"/>
      <c r="H98" s="142"/>
      <c r="I98" s="142"/>
      <c r="J98" s="142"/>
      <c r="K98" s="142"/>
      <c r="L98" s="143">
        <v>0</v>
      </c>
      <c r="M98" s="151">
        <f t="shared" si="25"/>
        <v>0</v>
      </c>
    </row>
    <row r="99" spans="1:13" ht="15.75" x14ac:dyDescent="0.25">
      <c r="A99" s="237" t="s">
        <v>39</v>
      </c>
      <c r="B99" s="238"/>
      <c r="C99" s="239">
        <v>18215</v>
      </c>
      <c r="D99" s="240"/>
      <c r="E99" s="241" t="s">
        <v>95</v>
      </c>
      <c r="F99" s="242"/>
      <c r="G99" s="243">
        <f>G100</f>
        <v>23</v>
      </c>
      <c r="H99" s="244">
        <f t="shared" ref="H99:M99" si="30">H100+H101</f>
        <v>140000</v>
      </c>
      <c r="I99" s="244">
        <f t="shared" si="30"/>
        <v>14000</v>
      </c>
      <c r="J99" s="244">
        <f t="shared" si="30"/>
        <v>3000</v>
      </c>
      <c r="K99" s="244">
        <f t="shared" si="30"/>
        <v>0</v>
      </c>
      <c r="L99" s="244">
        <f t="shared" si="30"/>
        <v>0</v>
      </c>
      <c r="M99" s="244">
        <f t="shared" si="30"/>
        <v>157000</v>
      </c>
    </row>
    <row r="100" spans="1:13" ht="15.75" x14ac:dyDescent="0.25">
      <c r="A100" s="188"/>
      <c r="B100" s="189"/>
      <c r="C100" s="189"/>
      <c r="D100" s="139"/>
      <c r="E100" s="190"/>
      <c r="F100" s="191" t="s">
        <v>1</v>
      </c>
      <c r="G100" s="141">
        <v>23</v>
      </c>
      <c r="H100" s="143">
        <v>140000</v>
      </c>
      <c r="I100" s="142">
        <v>14000</v>
      </c>
      <c r="J100" s="142">
        <v>3000</v>
      </c>
      <c r="K100" s="142"/>
      <c r="L100" s="143"/>
      <c r="M100" s="151">
        <f>H100+I100+J100+K100+L100</f>
        <v>157000</v>
      </c>
    </row>
    <row r="101" spans="1:13" ht="15.75" x14ac:dyDescent="0.25">
      <c r="A101" s="188"/>
      <c r="B101" s="189"/>
      <c r="C101" s="189"/>
      <c r="D101" s="139"/>
      <c r="E101" s="190"/>
      <c r="F101" s="191" t="s">
        <v>2</v>
      </c>
      <c r="G101" s="141"/>
      <c r="H101" s="142"/>
      <c r="I101" s="142"/>
      <c r="J101" s="142"/>
      <c r="K101" s="142"/>
      <c r="L101" s="142"/>
      <c r="M101" s="142">
        <f>H101+I101+J101+K101+L101</f>
        <v>0</v>
      </c>
    </row>
    <row r="102" spans="1:13" ht="15.75" x14ac:dyDescent="0.25">
      <c r="A102" s="188"/>
      <c r="B102" s="189"/>
      <c r="C102" s="189"/>
      <c r="D102" s="139"/>
      <c r="E102" s="190"/>
      <c r="F102" s="191" t="s">
        <v>3</v>
      </c>
      <c r="G102" s="141"/>
      <c r="H102" s="142"/>
      <c r="I102" s="142"/>
      <c r="J102" s="142"/>
      <c r="K102" s="142"/>
      <c r="L102" s="143"/>
      <c r="M102" s="151"/>
    </row>
    <row r="103" spans="1:13" ht="15.75" x14ac:dyDescent="0.25">
      <c r="A103" s="160" t="s">
        <v>41</v>
      </c>
      <c r="B103" s="161"/>
      <c r="C103" s="162">
        <v>18407</v>
      </c>
      <c r="D103" s="163"/>
      <c r="E103" s="164" t="s">
        <v>40</v>
      </c>
      <c r="F103" s="164"/>
      <c r="G103" s="165">
        <f t="shared" ref="G103:L103" si="31">SUM(G104:G106)</f>
        <v>0</v>
      </c>
      <c r="H103" s="166">
        <f t="shared" si="31"/>
        <v>0</v>
      </c>
      <c r="I103" s="166">
        <f t="shared" si="31"/>
        <v>0</v>
      </c>
      <c r="J103" s="166">
        <f t="shared" si="31"/>
        <v>0</v>
      </c>
      <c r="K103" s="166">
        <f t="shared" si="31"/>
        <v>0</v>
      </c>
      <c r="L103" s="166">
        <f t="shared" si="31"/>
        <v>0</v>
      </c>
      <c r="M103" s="167">
        <f t="shared" si="25"/>
        <v>0</v>
      </c>
    </row>
    <row r="104" spans="1:13" ht="15.75" x14ac:dyDescent="0.25">
      <c r="A104" s="136"/>
      <c r="B104" s="137"/>
      <c r="C104" s="138"/>
      <c r="D104" s="139"/>
      <c r="E104" s="139"/>
      <c r="F104" s="140" t="s">
        <v>1</v>
      </c>
      <c r="G104" s="141"/>
      <c r="H104" s="142"/>
      <c r="I104" s="142"/>
      <c r="J104" s="142"/>
      <c r="K104" s="142"/>
      <c r="L104" s="143"/>
      <c r="M104" s="151">
        <f t="shared" si="25"/>
        <v>0</v>
      </c>
    </row>
    <row r="105" spans="1:13" ht="15.75" x14ac:dyDescent="0.25">
      <c r="A105" s="136"/>
      <c r="B105" s="137"/>
      <c r="C105" s="138"/>
      <c r="D105" s="139"/>
      <c r="E105" s="139"/>
      <c r="F105" s="140" t="s">
        <v>2</v>
      </c>
      <c r="G105" s="141"/>
      <c r="H105" s="142"/>
      <c r="I105" s="142"/>
      <c r="J105" s="142"/>
      <c r="K105" s="142"/>
      <c r="L105" s="143">
        <v>0</v>
      </c>
      <c r="M105" s="151">
        <f t="shared" si="25"/>
        <v>0</v>
      </c>
    </row>
    <row r="106" spans="1:13" ht="15.75" x14ac:dyDescent="0.25">
      <c r="A106" s="136"/>
      <c r="B106" s="137"/>
      <c r="C106" s="138"/>
      <c r="D106" s="139"/>
      <c r="E106" s="139"/>
      <c r="F106" s="140" t="s">
        <v>3</v>
      </c>
      <c r="G106" s="141"/>
      <c r="H106" s="142"/>
      <c r="I106" s="142"/>
      <c r="J106" s="142"/>
      <c r="K106" s="142"/>
      <c r="L106" s="143">
        <v>0</v>
      </c>
      <c r="M106" s="151">
        <f t="shared" si="25"/>
        <v>0</v>
      </c>
    </row>
    <row r="107" spans="1:13" ht="15.75" x14ac:dyDescent="0.25">
      <c r="A107" s="160" t="s">
        <v>96</v>
      </c>
      <c r="B107" s="161"/>
      <c r="C107" s="162">
        <v>18447</v>
      </c>
      <c r="D107" s="163"/>
      <c r="E107" s="164" t="s">
        <v>42</v>
      </c>
      <c r="F107" s="164"/>
      <c r="G107" s="165">
        <f t="shared" ref="G107:L107" si="32">SUM(G108:G110)</f>
        <v>0</v>
      </c>
      <c r="H107" s="166">
        <f t="shared" si="32"/>
        <v>0</v>
      </c>
      <c r="I107" s="166">
        <f t="shared" si="32"/>
        <v>0</v>
      </c>
      <c r="J107" s="166">
        <f t="shared" si="32"/>
        <v>0</v>
      </c>
      <c r="K107" s="166">
        <f t="shared" si="32"/>
        <v>0</v>
      </c>
      <c r="L107" s="166">
        <f t="shared" si="32"/>
        <v>0</v>
      </c>
      <c r="M107" s="167">
        <f t="shared" si="25"/>
        <v>0</v>
      </c>
    </row>
    <row r="108" spans="1:13" ht="15.75" x14ac:dyDescent="0.25">
      <c r="A108" s="136"/>
      <c r="B108" s="137"/>
      <c r="C108" s="138"/>
      <c r="D108" s="139"/>
      <c r="E108" s="139"/>
      <c r="F108" s="140" t="s">
        <v>1</v>
      </c>
      <c r="G108" s="141"/>
      <c r="H108" s="142"/>
      <c r="I108" s="142"/>
      <c r="J108" s="142"/>
      <c r="K108" s="142"/>
      <c r="L108" s="143"/>
      <c r="M108" s="151">
        <f t="shared" si="25"/>
        <v>0</v>
      </c>
    </row>
    <row r="109" spans="1:13" ht="15.75" x14ac:dyDescent="0.25">
      <c r="A109" s="136"/>
      <c r="B109" s="137"/>
      <c r="C109" s="138"/>
      <c r="D109" s="139"/>
      <c r="E109" s="139"/>
      <c r="F109" s="140" t="s">
        <v>2</v>
      </c>
      <c r="G109" s="141"/>
      <c r="H109" s="142"/>
      <c r="I109" s="142"/>
      <c r="J109" s="142"/>
      <c r="K109" s="142"/>
      <c r="L109" s="143"/>
      <c r="M109" s="151">
        <f t="shared" si="25"/>
        <v>0</v>
      </c>
    </row>
    <row r="110" spans="1:13" ht="15.75" x14ac:dyDescent="0.25">
      <c r="A110" s="136"/>
      <c r="B110" s="137"/>
      <c r="C110" s="138"/>
      <c r="D110" s="139"/>
      <c r="E110" s="139"/>
      <c r="F110" s="140" t="s">
        <v>3</v>
      </c>
      <c r="G110" s="141"/>
      <c r="H110" s="142"/>
      <c r="I110" s="142"/>
      <c r="J110" s="142"/>
      <c r="K110" s="142"/>
      <c r="L110" s="143"/>
      <c r="M110" s="151">
        <f t="shared" si="25"/>
        <v>0</v>
      </c>
    </row>
    <row r="111" spans="1:13" ht="15.75" customHeight="1" x14ac:dyDescent="0.25">
      <c r="A111" s="231">
        <v>1.8</v>
      </c>
      <c r="B111" s="232"/>
      <c r="C111" s="233">
        <v>19515</v>
      </c>
      <c r="D111" s="234" t="s">
        <v>43</v>
      </c>
      <c r="E111" s="234"/>
      <c r="F111" s="234"/>
      <c r="G111" s="235">
        <f t="shared" ref="G111:M111" si="33">SUM(G112:G114)</f>
        <v>7</v>
      </c>
      <c r="H111" s="236">
        <f t="shared" si="33"/>
        <v>37636</v>
      </c>
      <c r="I111" s="236">
        <f t="shared" si="33"/>
        <v>1500</v>
      </c>
      <c r="J111" s="236">
        <f t="shared" si="33"/>
        <v>0</v>
      </c>
      <c r="K111" s="236">
        <f t="shared" si="33"/>
        <v>2000</v>
      </c>
      <c r="L111" s="236">
        <f t="shared" si="33"/>
        <v>0</v>
      </c>
      <c r="M111" s="236">
        <f t="shared" si="33"/>
        <v>41136</v>
      </c>
    </row>
    <row r="112" spans="1:13" ht="15.75" x14ac:dyDescent="0.25">
      <c r="A112" s="136"/>
      <c r="B112" s="137"/>
      <c r="C112" s="138"/>
      <c r="D112" s="139"/>
      <c r="E112" s="139"/>
      <c r="F112" s="140" t="s">
        <v>1</v>
      </c>
      <c r="G112" s="141">
        <v>7</v>
      </c>
      <c r="H112" s="143">
        <v>37636</v>
      </c>
      <c r="I112" s="142">
        <v>1500</v>
      </c>
      <c r="J112" s="142"/>
      <c r="K112" s="142"/>
      <c r="L112" s="143"/>
      <c r="M112" s="151">
        <f t="shared" si="25"/>
        <v>39136</v>
      </c>
    </row>
    <row r="113" spans="1:13" ht="15.75" x14ac:dyDescent="0.25">
      <c r="A113" s="136"/>
      <c r="B113" s="137"/>
      <c r="C113" s="138"/>
      <c r="D113" s="139"/>
      <c r="E113" s="139"/>
      <c r="F113" s="140" t="s">
        <v>2</v>
      </c>
      <c r="G113" s="141"/>
      <c r="H113" s="142"/>
      <c r="I113" s="142"/>
      <c r="J113" s="142"/>
      <c r="K113" s="142">
        <v>2000</v>
      </c>
      <c r="L113" s="143">
        <v>0</v>
      </c>
      <c r="M113" s="151">
        <f t="shared" si="25"/>
        <v>2000</v>
      </c>
    </row>
    <row r="114" spans="1:13" ht="15.75" x14ac:dyDescent="0.25">
      <c r="A114" s="136"/>
      <c r="B114" s="137"/>
      <c r="C114" s="138"/>
      <c r="D114" s="139"/>
      <c r="E114" s="139"/>
      <c r="F114" s="140" t="s">
        <v>3</v>
      </c>
      <c r="G114" s="141"/>
      <c r="H114" s="142"/>
      <c r="I114" s="142"/>
      <c r="J114" s="142"/>
      <c r="K114" s="142"/>
      <c r="L114" s="143">
        <v>0</v>
      </c>
      <c r="M114" s="151">
        <f t="shared" si="25"/>
        <v>0</v>
      </c>
    </row>
    <row r="115" spans="1:13" ht="15.75" customHeight="1" x14ac:dyDescent="0.25">
      <c r="A115" s="231">
        <v>1.9</v>
      </c>
      <c r="B115" s="232"/>
      <c r="C115" s="233">
        <v>470</v>
      </c>
      <c r="D115" s="234" t="s">
        <v>44</v>
      </c>
      <c r="E115" s="234"/>
      <c r="F115" s="234"/>
      <c r="G115" s="235">
        <f t="shared" ref="G115:M118" si="34">G119+G123+G127</f>
        <v>14</v>
      </c>
      <c r="H115" s="236">
        <f t="shared" si="34"/>
        <v>68156</v>
      </c>
      <c r="I115" s="236">
        <f t="shared" si="34"/>
        <v>1700</v>
      </c>
      <c r="J115" s="236">
        <f t="shared" si="34"/>
        <v>0</v>
      </c>
      <c r="K115" s="236">
        <f t="shared" si="34"/>
        <v>130000</v>
      </c>
      <c r="L115" s="236">
        <f t="shared" si="34"/>
        <v>0</v>
      </c>
      <c r="M115" s="236">
        <f t="shared" si="34"/>
        <v>199856</v>
      </c>
    </row>
    <row r="116" spans="1:13" ht="15.75" x14ac:dyDescent="0.25">
      <c r="A116" s="136"/>
      <c r="B116" s="137"/>
      <c r="C116" s="138"/>
      <c r="D116" s="139"/>
      <c r="E116" s="139"/>
      <c r="F116" s="140" t="s">
        <v>1</v>
      </c>
      <c r="G116" s="141">
        <f t="shared" si="34"/>
        <v>14</v>
      </c>
      <c r="H116" s="143">
        <f t="shared" si="34"/>
        <v>68156</v>
      </c>
      <c r="I116" s="142">
        <f t="shared" si="34"/>
        <v>1700</v>
      </c>
      <c r="J116" s="142">
        <f t="shared" si="34"/>
        <v>0</v>
      </c>
      <c r="K116" s="142">
        <f t="shared" si="34"/>
        <v>0</v>
      </c>
      <c r="L116" s="143">
        <f t="shared" si="34"/>
        <v>0</v>
      </c>
      <c r="M116" s="151">
        <f t="shared" si="34"/>
        <v>69856</v>
      </c>
    </row>
    <row r="117" spans="1:13" ht="15.75" x14ac:dyDescent="0.25">
      <c r="A117" s="136"/>
      <c r="B117" s="137"/>
      <c r="C117" s="138"/>
      <c r="D117" s="139"/>
      <c r="E117" s="139"/>
      <c r="F117" s="140" t="s">
        <v>2</v>
      </c>
      <c r="G117" s="141"/>
      <c r="H117" s="142">
        <f t="shared" si="34"/>
        <v>0</v>
      </c>
      <c r="I117" s="142">
        <f t="shared" si="34"/>
        <v>0</v>
      </c>
      <c r="J117" s="142">
        <f t="shared" si="34"/>
        <v>0</v>
      </c>
      <c r="K117" s="142">
        <f t="shared" si="34"/>
        <v>130000</v>
      </c>
      <c r="L117" s="142">
        <f t="shared" si="34"/>
        <v>0</v>
      </c>
      <c r="M117" s="142">
        <f t="shared" si="34"/>
        <v>130000</v>
      </c>
    </row>
    <row r="118" spans="1:13" ht="15.75" x14ac:dyDescent="0.25">
      <c r="A118" s="136"/>
      <c r="B118" s="137"/>
      <c r="C118" s="138"/>
      <c r="D118" s="139"/>
      <c r="E118" s="139"/>
      <c r="F118" s="140" t="s">
        <v>3</v>
      </c>
      <c r="G118" s="141"/>
      <c r="H118" s="142">
        <f t="shared" si="34"/>
        <v>0</v>
      </c>
      <c r="I118" s="142">
        <f t="shared" si="34"/>
        <v>0</v>
      </c>
      <c r="J118" s="142">
        <f t="shared" si="34"/>
        <v>0</v>
      </c>
      <c r="K118" s="142">
        <f t="shared" si="34"/>
        <v>0</v>
      </c>
      <c r="L118" s="143">
        <f t="shared" si="34"/>
        <v>0</v>
      </c>
      <c r="M118" s="151">
        <f t="shared" si="34"/>
        <v>0</v>
      </c>
    </row>
    <row r="119" spans="1:13" ht="15.75" x14ac:dyDescent="0.25">
      <c r="A119" s="160" t="s">
        <v>45</v>
      </c>
      <c r="B119" s="161"/>
      <c r="C119" s="162">
        <v>47003</v>
      </c>
      <c r="D119" s="163"/>
      <c r="E119" s="164" t="s">
        <v>46</v>
      </c>
      <c r="F119" s="164"/>
      <c r="G119" s="165">
        <f t="shared" ref="G119:M119" si="35">SUM(G120:G122)</f>
        <v>4</v>
      </c>
      <c r="H119" s="166">
        <f t="shared" si="35"/>
        <v>25982</v>
      </c>
      <c r="I119" s="166">
        <f t="shared" si="35"/>
        <v>1200</v>
      </c>
      <c r="J119" s="166">
        <f t="shared" si="35"/>
        <v>0</v>
      </c>
      <c r="K119" s="166">
        <f t="shared" si="35"/>
        <v>130000</v>
      </c>
      <c r="L119" s="166">
        <f t="shared" si="35"/>
        <v>0</v>
      </c>
      <c r="M119" s="166">
        <f t="shared" si="35"/>
        <v>157182</v>
      </c>
    </row>
    <row r="120" spans="1:13" ht="15.75" x14ac:dyDescent="0.25">
      <c r="A120" s="136"/>
      <c r="B120" s="137"/>
      <c r="C120" s="138"/>
      <c r="D120" s="139"/>
      <c r="E120" s="139"/>
      <c r="F120" s="140" t="s">
        <v>1</v>
      </c>
      <c r="G120" s="141">
        <v>4</v>
      </c>
      <c r="H120" s="143">
        <v>25982</v>
      </c>
      <c r="I120" s="142">
        <v>1200</v>
      </c>
      <c r="J120" s="142"/>
      <c r="K120" s="142"/>
      <c r="L120" s="143"/>
      <c r="M120" s="151">
        <f t="shared" ref="M120:M130" si="36">SUM(H120:L120)</f>
        <v>27182</v>
      </c>
    </row>
    <row r="121" spans="1:13" ht="15.75" x14ac:dyDescent="0.25">
      <c r="A121" s="136"/>
      <c r="B121" s="137"/>
      <c r="C121" s="138"/>
      <c r="D121" s="139"/>
      <c r="E121" s="139"/>
      <c r="F121" s="140" t="s">
        <v>2</v>
      </c>
      <c r="G121" s="141"/>
      <c r="H121" s="142"/>
      <c r="I121" s="142"/>
      <c r="J121" s="142"/>
      <c r="K121" s="192">
        <v>130000</v>
      </c>
      <c r="L121" s="143"/>
      <c r="M121" s="151">
        <f t="shared" si="36"/>
        <v>130000</v>
      </c>
    </row>
    <row r="122" spans="1:13" ht="15.75" x14ac:dyDescent="0.25">
      <c r="A122" s="136"/>
      <c r="B122" s="137"/>
      <c r="C122" s="138"/>
      <c r="D122" s="139"/>
      <c r="E122" s="139"/>
      <c r="F122" s="140" t="s">
        <v>3</v>
      </c>
      <c r="G122" s="141"/>
      <c r="H122" s="142"/>
      <c r="I122" s="142"/>
      <c r="J122" s="142"/>
      <c r="K122" s="142"/>
      <c r="L122" s="143">
        <v>0</v>
      </c>
      <c r="M122" s="151">
        <f t="shared" si="36"/>
        <v>0</v>
      </c>
    </row>
    <row r="123" spans="1:13" ht="15.75" x14ac:dyDescent="0.25">
      <c r="A123" s="160" t="s">
        <v>47</v>
      </c>
      <c r="B123" s="161"/>
      <c r="C123" s="162">
        <v>47043</v>
      </c>
      <c r="D123" s="163"/>
      <c r="E123" s="164" t="s">
        <v>48</v>
      </c>
      <c r="F123" s="164"/>
      <c r="G123" s="165">
        <f t="shared" ref="G123:L123" si="37">SUM(G124:G126)</f>
        <v>0</v>
      </c>
      <c r="H123" s="166">
        <f t="shared" si="37"/>
        <v>0</v>
      </c>
      <c r="I123" s="166">
        <f t="shared" si="37"/>
        <v>0</v>
      </c>
      <c r="J123" s="166">
        <f t="shared" si="37"/>
        <v>0</v>
      </c>
      <c r="K123" s="166">
        <f t="shared" si="37"/>
        <v>0</v>
      </c>
      <c r="L123" s="166">
        <f t="shared" si="37"/>
        <v>0</v>
      </c>
      <c r="M123" s="167">
        <f t="shared" si="36"/>
        <v>0</v>
      </c>
    </row>
    <row r="124" spans="1:13" ht="15.75" x14ac:dyDescent="0.25">
      <c r="A124" s="136"/>
      <c r="B124" s="137"/>
      <c r="C124" s="138"/>
      <c r="D124" s="139"/>
      <c r="E124" s="139"/>
      <c r="F124" s="140" t="s">
        <v>1</v>
      </c>
      <c r="G124" s="141"/>
      <c r="H124" s="142"/>
      <c r="I124" s="142"/>
      <c r="J124" s="142"/>
      <c r="K124" s="142"/>
      <c r="L124" s="143"/>
      <c r="M124" s="151">
        <f t="shared" si="36"/>
        <v>0</v>
      </c>
    </row>
    <row r="125" spans="1:13" ht="15.75" x14ac:dyDescent="0.25">
      <c r="A125" s="136"/>
      <c r="B125" s="137"/>
      <c r="C125" s="138"/>
      <c r="D125" s="139"/>
      <c r="E125" s="139"/>
      <c r="F125" s="140" t="s">
        <v>2</v>
      </c>
      <c r="G125" s="141"/>
      <c r="H125" s="142"/>
      <c r="I125" s="142"/>
      <c r="J125" s="142"/>
      <c r="K125" s="142"/>
      <c r="L125" s="143"/>
      <c r="M125" s="151">
        <f t="shared" si="36"/>
        <v>0</v>
      </c>
    </row>
    <row r="126" spans="1:13" ht="15.75" x14ac:dyDescent="0.25">
      <c r="A126" s="136"/>
      <c r="B126" s="137"/>
      <c r="C126" s="138"/>
      <c r="D126" s="139"/>
      <c r="E126" s="139"/>
      <c r="F126" s="140" t="s">
        <v>3</v>
      </c>
      <c r="G126" s="141"/>
      <c r="H126" s="142"/>
      <c r="I126" s="142"/>
      <c r="J126" s="142"/>
      <c r="K126" s="142"/>
      <c r="L126" s="143"/>
      <c r="M126" s="151">
        <f t="shared" si="36"/>
        <v>0</v>
      </c>
    </row>
    <row r="127" spans="1:13" ht="15.75" x14ac:dyDescent="0.25">
      <c r="A127" s="160" t="s">
        <v>49</v>
      </c>
      <c r="B127" s="161"/>
      <c r="C127" s="162">
        <v>47083</v>
      </c>
      <c r="D127" s="163"/>
      <c r="E127" s="164" t="s">
        <v>50</v>
      </c>
      <c r="F127" s="164"/>
      <c r="G127" s="165">
        <f t="shared" ref="G127:M127" si="38">SUM(G128:G130)</f>
        <v>10</v>
      </c>
      <c r="H127" s="166">
        <f t="shared" si="38"/>
        <v>42174</v>
      </c>
      <c r="I127" s="166">
        <f t="shared" si="38"/>
        <v>500</v>
      </c>
      <c r="J127" s="166">
        <f t="shared" si="38"/>
        <v>0</v>
      </c>
      <c r="K127" s="166">
        <f t="shared" si="38"/>
        <v>0</v>
      </c>
      <c r="L127" s="166">
        <f t="shared" si="38"/>
        <v>0</v>
      </c>
      <c r="M127" s="166">
        <f t="shared" si="38"/>
        <v>42674</v>
      </c>
    </row>
    <row r="128" spans="1:13" ht="15.75" x14ac:dyDescent="0.25">
      <c r="A128" s="136"/>
      <c r="B128" s="137"/>
      <c r="C128" s="138"/>
      <c r="D128" s="139"/>
      <c r="E128" s="139"/>
      <c r="F128" s="140" t="s">
        <v>1</v>
      </c>
      <c r="G128" s="141">
        <v>10</v>
      </c>
      <c r="H128" s="143">
        <v>42174</v>
      </c>
      <c r="I128" s="142">
        <v>500</v>
      </c>
      <c r="J128" s="142"/>
      <c r="K128" s="142"/>
      <c r="L128" s="143"/>
      <c r="M128" s="151">
        <f t="shared" si="36"/>
        <v>42674</v>
      </c>
    </row>
    <row r="129" spans="1:13" ht="15.75" x14ac:dyDescent="0.25">
      <c r="A129" s="136"/>
      <c r="B129" s="137"/>
      <c r="C129" s="138"/>
      <c r="D129" s="139"/>
      <c r="E129" s="139"/>
      <c r="F129" s="140" t="s">
        <v>2</v>
      </c>
      <c r="G129" s="141"/>
      <c r="H129" s="142"/>
      <c r="I129" s="142"/>
      <c r="J129" s="142"/>
      <c r="K129" s="142"/>
      <c r="L129" s="143">
        <v>0</v>
      </c>
      <c r="M129" s="151">
        <f t="shared" si="36"/>
        <v>0</v>
      </c>
    </row>
    <row r="130" spans="1:13" ht="15.75" x14ac:dyDescent="0.25">
      <c r="A130" s="136"/>
      <c r="B130" s="137"/>
      <c r="C130" s="138"/>
      <c r="D130" s="139"/>
      <c r="E130" s="139"/>
      <c r="F130" s="140" t="s">
        <v>3</v>
      </c>
      <c r="G130" s="141"/>
      <c r="H130" s="142"/>
      <c r="I130" s="142"/>
      <c r="J130" s="142"/>
      <c r="K130" s="142"/>
      <c r="L130" s="143">
        <v>0</v>
      </c>
      <c r="M130" s="151">
        <f t="shared" si="36"/>
        <v>0</v>
      </c>
    </row>
    <row r="131" spans="1:13" ht="15.75" customHeight="1" x14ac:dyDescent="0.25">
      <c r="A131" s="245" t="s">
        <v>51</v>
      </c>
      <c r="B131" s="246"/>
      <c r="C131" s="247" t="s">
        <v>52</v>
      </c>
      <c r="D131" s="234" t="s">
        <v>53</v>
      </c>
      <c r="E131" s="234"/>
      <c r="F131" s="234"/>
      <c r="G131" s="235">
        <f t="shared" ref="G131:M134" si="39">G135+G139+G143</f>
        <v>5</v>
      </c>
      <c r="H131" s="236">
        <f t="shared" si="39"/>
        <v>27607</v>
      </c>
      <c r="I131" s="236">
        <f t="shared" si="39"/>
        <v>2300</v>
      </c>
      <c r="J131" s="236">
        <f t="shared" si="39"/>
        <v>0</v>
      </c>
      <c r="K131" s="236">
        <f t="shared" si="39"/>
        <v>0</v>
      </c>
      <c r="L131" s="236">
        <f t="shared" si="39"/>
        <v>0</v>
      </c>
      <c r="M131" s="236">
        <f t="shared" si="39"/>
        <v>29907</v>
      </c>
    </row>
    <row r="132" spans="1:13" ht="15.75" x14ac:dyDescent="0.25">
      <c r="A132" s="136"/>
      <c r="B132" s="137"/>
      <c r="C132" s="138"/>
      <c r="D132" s="139"/>
      <c r="E132" s="139"/>
      <c r="F132" s="140" t="s">
        <v>1</v>
      </c>
      <c r="G132" s="141">
        <f t="shared" si="39"/>
        <v>5</v>
      </c>
      <c r="H132" s="143">
        <v>27607</v>
      </c>
      <c r="I132" s="142">
        <f t="shared" si="39"/>
        <v>2300</v>
      </c>
      <c r="J132" s="142">
        <f t="shared" si="39"/>
        <v>0</v>
      </c>
      <c r="K132" s="142">
        <f t="shared" si="39"/>
        <v>0</v>
      </c>
      <c r="L132" s="143">
        <f t="shared" si="39"/>
        <v>0</v>
      </c>
      <c r="M132" s="151">
        <f t="shared" si="39"/>
        <v>29907</v>
      </c>
    </row>
    <row r="133" spans="1:13" ht="15.75" x14ac:dyDescent="0.25">
      <c r="A133" s="136"/>
      <c r="B133" s="137"/>
      <c r="C133" s="138"/>
      <c r="D133" s="139"/>
      <c r="E133" s="139"/>
      <c r="F133" s="140" t="s">
        <v>2</v>
      </c>
      <c r="G133" s="141"/>
      <c r="H133" s="142">
        <f t="shared" si="39"/>
        <v>0</v>
      </c>
      <c r="I133" s="142">
        <f t="shared" si="39"/>
        <v>0</v>
      </c>
      <c r="J133" s="142">
        <f t="shared" si="39"/>
        <v>0</v>
      </c>
      <c r="K133" s="142">
        <f t="shared" si="39"/>
        <v>0</v>
      </c>
      <c r="L133" s="143">
        <f t="shared" si="39"/>
        <v>0</v>
      </c>
      <c r="M133" s="151">
        <f t="shared" si="39"/>
        <v>0</v>
      </c>
    </row>
    <row r="134" spans="1:13" ht="15.75" x14ac:dyDescent="0.25">
      <c r="A134" s="136"/>
      <c r="B134" s="137"/>
      <c r="C134" s="138"/>
      <c r="D134" s="139"/>
      <c r="E134" s="139"/>
      <c r="F134" s="140" t="s">
        <v>3</v>
      </c>
      <c r="G134" s="141"/>
      <c r="H134" s="142">
        <f t="shared" si="39"/>
        <v>0</v>
      </c>
      <c r="I134" s="142">
        <f t="shared" si="39"/>
        <v>0</v>
      </c>
      <c r="J134" s="142">
        <f t="shared" si="39"/>
        <v>0</v>
      </c>
      <c r="K134" s="142">
        <f t="shared" si="39"/>
        <v>0</v>
      </c>
      <c r="L134" s="143">
        <f t="shared" si="39"/>
        <v>0</v>
      </c>
      <c r="M134" s="151">
        <f t="shared" si="39"/>
        <v>0</v>
      </c>
    </row>
    <row r="135" spans="1:13" ht="15.75" x14ac:dyDescent="0.25">
      <c r="A135" s="160" t="s">
        <v>54</v>
      </c>
      <c r="B135" s="161"/>
      <c r="C135" s="162">
        <v>48003</v>
      </c>
      <c r="D135" s="163"/>
      <c r="E135" s="164" t="s">
        <v>93</v>
      </c>
      <c r="F135" s="164"/>
      <c r="G135" s="165">
        <f t="shared" ref="G135:M135" si="40">SUM(G136:G138)</f>
        <v>5</v>
      </c>
      <c r="H135" s="166">
        <f t="shared" si="40"/>
        <v>27607</v>
      </c>
      <c r="I135" s="166">
        <f t="shared" si="40"/>
        <v>2300</v>
      </c>
      <c r="J135" s="166">
        <f t="shared" si="40"/>
        <v>0</v>
      </c>
      <c r="K135" s="166">
        <f t="shared" si="40"/>
        <v>0</v>
      </c>
      <c r="L135" s="166">
        <f t="shared" si="40"/>
        <v>0</v>
      </c>
      <c r="M135" s="166">
        <f t="shared" si="40"/>
        <v>29907</v>
      </c>
    </row>
    <row r="136" spans="1:13" ht="15.75" x14ac:dyDescent="0.25">
      <c r="A136" s="136"/>
      <c r="B136" s="137"/>
      <c r="C136" s="138"/>
      <c r="D136" s="139"/>
      <c r="E136" s="139"/>
      <c r="F136" s="140" t="s">
        <v>1</v>
      </c>
      <c r="G136" s="141">
        <v>5</v>
      </c>
      <c r="H136" s="143">
        <v>27607</v>
      </c>
      <c r="I136" s="142">
        <v>2300</v>
      </c>
      <c r="J136" s="142"/>
      <c r="K136" s="142"/>
      <c r="L136" s="143"/>
      <c r="M136" s="151">
        <f t="shared" ref="M136:M146" si="41">SUM(H136:L136)</f>
        <v>29907</v>
      </c>
    </row>
    <row r="137" spans="1:13" ht="15.75" x14ac:dyDescent="0.25">
      <c r="A137" s="136"/>
      <c r="B137" s="137"/>
      <c r="C137" s="138"/>
      <c r="D137" s="139"/>
      <c r="E137" s="139"/>
      <c r="F137" s="140" t="s">
        <v>2</v>
      </c>
      <c r="G137" s="141"/>
      <c r="H137" s="142"/>
      <c r="I137" s="142"/>
      <c r="J137" s="142"/>
      <c r="K137" s="142"/>
      <c r="L137" s="143">
        <v>0</v>
      </c>
      <c r="M137" s="151">
        <f t="shared" si="41"/>
        <v>0</v>
      </c>
    </row>
    <row r="138" spans="1:13" ht="15.75" x14ac:dyDescent="0.25">
      <c r="A138" s="136"/>
      <c r="B138" s="137"/>
      <c r="C138" s="138"/>
      <c r="D138" s="139"/>
      <c r="E138" s="139"/>
      <c r="F138" s="140" t="s">
        <v>3</v>
      </c>
      <c r="G138" s="141"/>
      <c r="H138" s="142"/>
      <c r="I138" s="142"/>
      <c r="J138" s="142"/>
      <c r="K138" s="142"/>
      <c r="L138" s="143">
        <v>0</v>
      </c>
      <c r="M138" s="151">
        <f t="shared" si="41"/>
        <v>0</v>
      </c>
    </row>
    <row r="139" spans="1:13" ht="15.75" x14ac:dyDescent="0.25">
      <c r="A139" s="160" t="s">
        <v>55</v>
      </c>
      <c r="B139" s="161"/>
      <c r="C139" s="162">
        <v>48043</v>
      </c>
      <c r="D139" s="163"/>
      <c r="E139" s="164" t="s">
        <v>56</v>
      </c>
      <c r="F139" s="164"/>
      <c r="G139" s="165">
        <f t="shared" ref="G139:L139" si="42">SUM(G140:G142)</f>
        <v>0</v>
      </c>
      <c r="H139" s="166">
        <f t="shared" si="42"/>
        <v>0</v>
      </c>
      <c r="I139" s="166">
        <f t="shared" si="42"/>
        <v>0</v>
      </c>
      <c r="J139" s="166">
        <f t="shared" si="42"/>
        <v>0</v>
      </c>
      <c r="K139" s="166">
        <f t="shared" si="42"/>
        <v>0</v>
      </c>
      <c r="L139" s="166">
        <f t="shared" si="42"/>
        <v>0</v>
      </c>
      <c r="M139" s="167">
        <f t="shared" si="41"/>
        <v>0</v>
      </c>
    </row>
    <row r="140" spans="1:13" ht="15.75" x14ac:dyDescent="0.25">
      <c r="A140" s="136"/>
      <c r="B140" s="137"/>
      <c r="C140" s="138"/>
      <c r="D140" s="139"/>
      <c r="E140" s="139"/>
      <c r="F140" s="140" t="s">
        <v>1</v>
      </c>
      <c r="G140" s="141"/>
      <c r="H140" s="142"/>
      <c r="I140" s="142"/>
      <c r="J140" s="142"/>
      <c r="K140" s="142"/>
      <c r="L140" s="143"/>
      <c r="M140" s="151">
        <f t="shared" si="41"/>
        <v>0</v>
      </c>
    </row>
    <row r="141" spans="1:13" ht="15.75" x14ac:dyDescent="0.25">
      <c r="A141" s="136"/>
      <c r="B141" s="137"/>
      <c r="C141" s="138"/>
      <c r="D141" s="139"/>
      <c r="E141" s="139"/>
      <c r="F141" s="140" t="s">
        <v>2</v>
      </c>
      <c r="G141" s="141"/>
      <c r="H141" s="142"/>
      <c r="I141" s="142"/>
      <c r="J141" s="142"/>
      <c r="K141" s="142"/>
      <c r="L141" s="143"/>
      <c r="M141" s="151">
        <f t="shared" si="41"/>
        <v>0</v>
      </c>
    </row>
    <row r="142" spans="1:13" ht="15.75" x14ac:dyDescent="0.25">
      <c r="A142" s="136"/>
      <c r="B142" s="137"/>
      <c r="C142" s="138"/>
      <c r="D142" s="139"/>
      <c r="E142" s="139"/>
      <c r="F142" s="140" t="s">
        <v>3</v>
      </c>
      <c r="G142" s="141"/>
      <c r="H142" s="142"/>
      <c r="I142" s="142"/>
      <c r="J142" s="142"/>
      <c r="K142" s="142"/>
      <c r="L142" s="143"/>
      <c r="M142" s="151">
        <f t="shared" si="41"/>
        <v>0</v>
      </c>
    </row>
    <row r="143" spans="1:13" ht="15.75" x14ac:dyDescent="0.25">
      <c r="A143" s="160" t="s">
        <v>57</v>
      </c>
      <c r="B143" s="161"/>
      <c r="C143" s="162">
        <v>48083</v>
      </c>
      <c r="D143" s="163"/>
      <c r="E143" s="164" t="s">
        <v>58</v>
      </c>
      <c r="F143" s="164"/>
      <c r="G143" s="165">
        <f t="shared" ref="G143:L143" si="43">SUM(G144:G146)</f>
        <v>0</v>
      </c>
      <c r="H143" s="166">
        <f t="shared" si="43"/>
        <v>0</v>
      </c>
      <c r="I143" s="166">
        <f t="shared" si="43"/>
        <v>0</v>
      </c>
      <c r="J143" s="166">
        <f t="shared" si="43"/>
        <v>0</v>
      </c>
      <c r="K143" s="166">
        <f t="shared" si="43"/>
        <v>0</v>
      </c>
      <c r="L143" s="166">
        <f t="shared" si="43"/>
        <v>0</v>
      </c>
      <c r="M143" s="167">
        <f t="shared" si="41"/>
        <v>0</v>
      </c>
    </row>
    <row r="144" spans="1:13" ht="15.75" x14ac:dyDescent="0.25">
      <c r="A144" s="136"/>
      <c r="B144" s="137"/>
      <c r="C144" s="138"/>
      <c r="D144" s="139"/>
      <c r="E144" s="139"/>
      <c r="F144" s="140" t="s">
        <v>1</v>
      </c>
      <c r="G144" s="141"/>
      <c r="H144" s="142"/>
      <c r="I144" s="142"/>
      <c r="J144" s="142"/>
      <c r="K144" s="142"/>
      <c r="L144" s="143"/>
      <c r="M144" s="151">
        <f t="shared" si="41"/>
        <v>0</v>
      </c>
    </row>
    <row r="145" spans="1:13" ht="15.75" x14ac:dyDescent="0.25">
      <c r="A145" s="136"/>
      <c r="B145" s="137"/>
      <c r="C145" s="138"/>
      <c r="D145" s="139"/>
      <c r="E145" s="139"/>
      <c r="F145" s="140" t="s">
        <v>2</v>
      </c>
      <c r="G145" s="141"/>
      <c r="H145" s="142"/>
      <c r="I145" s="142"/>
      <c r="J145" s="142"/>
      <c r="K145" s="142"/>
      <c r="L145" s="143"/>
      <c r="M145" s="151">
        <f t="shared" si="41"/>
        <v>0</v>
      </c>
    </row>
    <row r="146" spans="1:13" ht="15.75" x14ac:dyDescent="0.25">
      <c r="A146" s="136"/>
      <c r="B146" s="137"/>
      <c r="C146" s="138"/>
      <c r="D146" s="139"/>
      <c r="E146" s="139"/>
      <c r="F146" s="140" t="s">
        <v>3</v>
      </c>
      <c r="G146" s="141"/>
      <c r="H146" s="142"/>
      <c r="I146" s="142"/>
      <c r="J146" s="142"/>
      <c r="K146" s="142"/>
      <c r="L146" s="143"/>
      <c r="M146" s="151">
        <f t="shared" si="41"/>
        <v>0</v>
      </c>
    </row>
    <row r="147" spans="1:13" ht="15.75" customHeight="1" x14ac:dyDescent="0.25">
      <c r="A147" s="231">
        <v>1.1100000000000001</v>
      </c>
      <c r="B147" s="232"/>
      <c r="C147" s="233">
        <v>650</v>
      </c>
      <c r="D147" s="234" t="s">
        <v>103</v>
      </c>
      <c r="E147" s="234"/>
      <c r="F147" s="234"/>
      <c r="G147" s="235">
        <f t="shared" ref="G147:M150" si="44">G151+G155+G159</f>
        <v>10</v>
      </c>
      <c r="H147" s="236">
        <f t="shared" si="44"/>
        <v>55454</v>
      </c>
      <c r="I147" s="236">
        <f t="shared" si="44"/>
        <v>1340</v>
      </c>
      <c r="J147" s="236">
        <f t="shared" si="44"/>
        <v>0</v>
      </c>
      <c r="K147" s="236">
        <f t="shared" si="44"/>
        <v>0</v>
      </c>
      <c r="L147" s="236">
        <f t="shared" si="44"/>
        <v>0</v>
      </c>
      <c r="M147" s="236">
        <f t="shared" si="44"/>
        <v>56794</v>
      </c>
    </row>
    <row r="148" spans="1:13" ht="15.75" x14ac:dyDescent="0.25">
      <c r="A148" s="136"/>
      <c r="B148" s="137"/>
      <c r="C148" s="138"/>
      <c r="D148" s="139"/>
      <c r="E148" s="139"/>
      <c r="F148" s="140" t="s">
        <v>1</v>
      </c>
      <c r="G148" s="141">
        <f t="shared" si="44"/>
        <v>10</v>
      </c>
      <c r="H148" s="143">
        <v>55454</v>
      </c>
      <c r="I148" s="142">
        <f t="shared" si="44"/>
        <v>1340</v>
      </c>
      <c r="J148" s="142">
        <f t="shared" si="44"/>
        <v>0</v>
      </c>
      <c r="K148" s="142">
        <f t="shared" si="44"/>
        <v>0</v>
      </c>
      <c r="L148" s="143">
        <f t="shared" si="44"/>
        <v>0</v>
      </c>
      <c r="M148" s="151">
        <f t="shared" si="44"/>
        <v>56794</v>
      </c>
    </row>
    <row r="149" spans="1:13" ht="15.75" x14ac:dyDescent="0.25">
      <c r="A149" s="136"/>
      <c r="B149" s="137"/>
      <c r="C149" s="138"/>
      <c r="D149" s="139"/>
      <c r="E149" s="139"/>
      <c r="F149" s="140" t="s">
        <v>2</v>
      </c>
      <c r="G149" s="141"/>
      <c r="H149" s="143">
        <f t="shared" si="44"/>
        <v>0</v>
      </c>
      <c r="I149" s="142">
        <f t="shared" si="44"/>
        <v>0</v>
      </c>
      <c r="J149" s="142">
        <f t="shared" si="44"/>
        <v>0</v>
      </c>
      <c r="K149" s="142">
        <f t="shared" si="44"/>
        <v>0</v>
      </c>
      <c r="L149" s="143">
        <f t="shared" si="44"/>
        <v>0</v>
      </c>
      <c r="M149" s="151">
        <f t="shared" si="44"/>
        <v>0</v>
      </c>
    </row>
    <row r="150" spans="1:13" ht="15.75" x14ac:dyDescent="0.25">
      <c r="A150" s="136"/>
      <c r="B150" s="137"/>
      <c r="C150" s="138"/>
      <c r="D150" s="139"/>
      <c r="E150" s="139"/>
      <c r="F150" s="140" t="s">
        <v>3</v>
      </c>
      <c r="G150" s="141"/>
      <c r="H150" s="143">
        <f t="shared" si="44"/>
        <v>0</v>
      </c>
      <c r="I150" s="142">
        <f t="shared" si="44"/>
        <v>0</v>
      </c>
      <c r="J150" s="142">
        <f t="shared" si="44"/>
        <v>0</v>
      </c>
      <c r="K150" s="142">
        <f t="shared" si="44"/>
        <v>0</v>
      </c>
      <c r="L150" s="143">
        <f t="shared" si="44"/>
        <v>0</v>
      </c>
      <c r="M150" s="151">
        <f t="shared" si="44"/>
        <v>0</v>
      </c>
    </row>
    <row r="151" spans="1:13" ht="15.75" x14ac:dyDescent="0.25">
      <c r="A151" s="160" t="s">
        <v>59</v>
      </c>
      <c r="B151" s="161"/>
      <c r="C151" s="162">
        <v>65015</v>
      </c>
      <c r="D151" s="163"/>
      <c r="E151" s="164" t="s">
        <v>60</v>
      </c>
      <c r="F151" s="164"/>
      <c r="G151" s="165">
        <f t="shared" ref="G151:M151" si="45">SUM(G152:G154)</f>
        <v>10</v>
      </c>
      <c r="H151" s="165">
        <f t="shared" si="45"/>
        <v>55454</v>
      </c>
      <c r="I151" s="165">
        <f t="shared" si="45"/>
        <v>1340</v>
      </c>
      <c r="J151" s="165">
        <f t="shared" si="45"/>
        <v>0</v>
      </c>
      <c r="K151" s="165">
        <f t="shared" si="45"/>
        <v>0</v>
      </c>
      <c r="L151" s="165">
        <f t="shared" si="45"/>
        <v>0</v>
      </c>
      <c r="M151" s="165">
        <f t="shared" si="45"/>
        <v>56794</v>
      </c>
    </row>
    <row r="152" spans="1:13" ht="15.75" x14ac:dyDescent="0.25">
      <c r="A152" s="136"/>
      <c r="B152" s="137"/>
      <c r="C152" s="138"/>
      <c r="D152" s="139"/>
      <c r="E152" s="139"/>
      <c r="F152" s="140" t="s">
        <v>1</v>
      </c>
      <c r="G152" s="141">
        <v>10</v>
      </c>
      <c r="H152" s="143">
        <v>55454</v>
      </c>
      <c r="I152" s="142">
        <v>1340</v>
      </c>
      <c r="J152" s="142"/>
      <c r="K152" s="142"/>
      <c r="L152" s="143"/>
      <c r="M152" s="151">
        <f t="shared" ref="M152:M162" si="46">SUM(H152:L152)</f>
        <v>56794</v>
      </c>
    </row>
    <row r="153" spans="1:13" ht="15.75" x14ac:dyDescent="0.25">
      <c r="A153" s="136"/>
      <c r="B153" s="137"/>
      <c r="C153" s="138"/>
      <c r="D153" s="139"/>
      <c r="E153" s="139"/>
      <c r="F153" s="140" t="s">
        <v>2</v>
      </c>
      <c r="G153" s="141"/>
      <c r="H153" s="142"/>
      <c r="I153" s="142"/>
      <c r="J153" s="142"/>
      <c r="K153" s="142"/>
      <c r="L153" s="143">
        <v>0</v>
      </c>
      <c r="M153" s="151">
        <f t="shared" si="46"/>
        <v>0</v>
      </c>
    </row>
    <row r="154" spans="1:13" ht="15.75" x14ac:dyDescent="0.25">
      <c r="A154" s="136"/>
      <c r="B154" s="137"/>
      <c r="C154" s="138"/>
      <c r="D154" s="139"/>
      <c r="E154" s="139"/>
      <c r="F154" s="140" t="s">
        <v>3</v>
      </c>
      <c r="G154" s="141"/>
      <c r="H154" s="142"/>
      <c r="I154" s="142"/>
      <c r="J154" s="142"/>
      <c r="K154" s="142"/>
      <c r="L154" s="143">
        <v>0</v>
      </c>
      <c r="M154" s="151">
        <f t="shared" si="46"/>
        <v>0</v>
      </c>
    </row>
    <row r="155" spans="1:13" ht="15.75" x14ac:dyDescent="0.25">
      <c r="A155" s="160" t="s">
        <v>61</v>
      </c>
      <c r="B155" s="161"/>
      <c r="C155" s="162">
        <v>65215</v>
      </c>
      <c r="D155" s="163"/>
      <c r="E155" s="164" t="s">
        <v>62</v>
      </c>
      <c r="F155" s="164"/>
      <c r="G155" s="165">
        <f t="shared" ref="G155:L155" si="47">SUM(G156:G158)</f>
        <v>0</v>
      </c>
      <c r="H155" s="166">
        <f t="shared" si="47"/>
        <v>0</v>
      </c>
      <c r="I155" s="166">
        <f t="shared" si="47"/>
        <v>0</v>
      </c>
      <c r="J155" s="166">
        <f t="shared" si="47"/>
        <v>0</v>
      </c>
      <c r="K155" s="166">
        <f t="shared" si="47"/>
        <v>0</v>
      </c>
      <c r="L155" s="166">
        <f t="shared" si="47"/>
        <v>0</v>
      </c>
      <c r="M155" s="167">
        <f t="shared" si="46"/>
        <v>0</v>
      </c>
    </row>
    <row r="156" spans="1:13" ht="15.75" x14ac:dyDescent="0.25">
      <c r="A156" s="136"/>
      <c r="B156" s="137"/>
      <c r="C156" s="138"/>
      <c r="D156" s="139"/>
      <c r="E156" s="139"/>
      <c r="F156" s="140" t="s">
        <v>1</v>
      </c>
      <c r="G156" s="141"/>
      <c r="H156" s="142"/>
      <c r="I156" s="142"/>
      <c r="J156" s="142"/>
      <c r="K156" s="142"/>
      <c r="L156" s="143"/>
      <c r="M156" s="151">
        <f t="shared" si="46"/>
        <v>0</v>
      </c>
    </row>
    <row r="157" spans="1:13" ht="15.75" x14ac:dyDescent="0.25">
      <c r="A157" s="136"/>
      <c r="B157" s="137"/>
      <c r="C157" s="138"/>
      <c r="D157" s="139"/>
      <c r="E157" s="139"/>
      <c r="F157" s="140" t="s">
        <v>2</v>
      </c>
      <c r="G157" s="141"/>
      <c r="H157" s="142"/>
      <c r="I157" s="142"/>
      <c r="J157" s="142"/>
      <c r="K157" s="142"/>
      <c r="L157" s="143"/>
      <c r="M157" s="151">
        <f t="shared" si="46"/>
        <v>0</v>
      </c>
    </row>
    <row r="158" spans="1:13" ht="15.75" x14ac:dyDescent="0.25">
      <c r="A158" s="136"/>
      <c r="B158" s="137"/>
      <c r="C158" s="138"/>
      <c r="D158" s="139"/>
      <c r="E158" s="139"/>
      <c r="F158" s="140" t="s">
        <v>3</v>
      </c>
      <c r="G158" s="141"/>
      <c r="H158" s="142"/>
      <c r="I158" s="142"/>
      <c r="J158" s="142"/>
      <c r="K158" s="142"/>
      <c r="L158" s="143"/>
      <c r="M158" s="151">
        <f t="shared" si="46"/>
        <v>0</v>
      </c>
    </row>
    <row r="159" spans="1:13" ht="15.75" x14ac:dyDescent="0.25">
      <c r="A159" s="160" t="s">
        <v>63</v>
      </c>
      <c r="B159" s="161"/>
      <c r="C159" s="162">
        <v>65415</v>
      </c>
      <c r="D159" s="163"/>
      <c r="E159" s="164" t="s">
        <v>13</v>
      </c>
      <c r="F159" s="164"/>
      <c r="G159" s="165">
        <f t="shared" ref="G159:L159" si="48">SUM(G160:G162)</f>
        <v>0</v>
      </c>
      <c r="H159" s="166">
        <f t="shared" si="48"/>
        <v>0</v>
      </c>
      <c r="I159" s="166">
        <f t="shared" si="48"/>
        <v>0</v>
      </c>
      <c r="J159" s="166">
        <f t="shared" si="48"/>
        <v>0</v>
      </c>
      <c r="K159" s="166">
        <f t="shared" si="48"/>
        <v>0</v>
      </c>
      <c r="L159" s="166">
        <f t="shared" si="48"/>
        <v>0</v>
      </c>
      <c r="M159" s="167">
        <f t="shared" si="46"/>
        <v>0</v>
      </c>
    </row>
    <row r="160" spans="1:13" ht="15.75" x14ac:dyDescent="0.25">
      <c r="A160" s="136"/>
      <c r="B160" s="137"/>
      <c r="C160" s="138"/>
      <c r="D160" s="139"/>
      <c r="E160" s="139"/>
      <c r="F160" s="140" t="s">
        <v>1</v>
      </c>
      <c r="G160" s="141"/>
      <c r="H160" s="142"/>
      <c r="I160" s="142"/>
      <c r="J160" s="142"/>
      <c r="K160" s="142"/>
      <c r="L160" s="143"/>
      <c r="M160" s="151">
        <f t="shared" si="46"/>
        <v>0</v>
      </c>
    </row>
    <row r="161" spans="1:13" ht="15.75" x14ac:dyDescent="0.25">
      <c r="A161" s="136"/>
      <c r="B161" s="137"/>
      <c r="C161" s="138"/>
      <c r="D161" s="139"/>
      <c r="E161" s="139"/>
      <c r="F161" s="140" t="s">
        <v>2</v>
      </c>
      <c r="G161" s="141"/>
      <c r="H161" s="142"/>
      <c r="I161" s="142"/>
      <c r="J161" s="142"/>
      <c r="K161" s="142"/>
      <c r="L161" s="143"/>
      <c r="M161" s="151">
        <f t="shared" si="46"/>
        <v>0</v>
      </c>
    </row>
    <row r="162" spans="1:13" ht="15.75" x14ac:dyDescent="0.25">
      <c r="A162" s="136"/>
      <c r="B162" s="137"/>
      <c r="C162" s="138"/>
      <c r="D162" s="139"/>
      <c r="E162" s="139"/>
      <c r="F162" s="140" t="s">
        <v>3</v>
      </c>
      <c r="G162" s="141"/>
      <c r="H162" s="142"/>
      <c r="I162" s="142"/>
      <c r="J162" s="142"/>
      <c r="K162" s="142"/>
      <c r="L162" s="143"/>
      <c r="M162" s="151">
        <f t="shared" si="46"/>
        <v>0</v>
      </c>
    </row>
    <row r="163" spans="1:13" ht="15.75" customHeight="1" x14ac:dyDescent="0.25">
      <c r="A163" s="231">
        <v>1.1399999999999999</v>
      </c>
      <c r="B163" s="232"/>
      <c r="C163" s="233">
        <v>660</v>
      </c>
      <c r="D163" s="234" t="s">
        <v>104</v>
      </c>
      <c r="E163" s="234"/>
      <c r="F163" s="234"/>
      <c r="G163" s="235">
        <f t="shared" ref="G163:M166" si="49">G167+G171</f>
        <v>6</v>
      </c>
      <c r="H163" s="236">
        <f t="shared" si="49"/>
        <v>35254</v>
      </c>
      <c r="I163" s="236">
        <f t="shared" si="49"/>
        <v>9000</v>
      </c>
      <c r="J163" s="236">
        <f t="shared" si="49"/>
        <v>0</v>
      </c>
      <c r="K163" s="236">
        <f t="shared" si="49"/>
        <v>0</v>
      </c>
      <c r="L163" s="236">
        <f t="shared" si="49"/>
        <v>280000</v>
      </c>
      <c r="M163" s="236">
        <f t="shared" si="49"/>
        <v>324254</v>
      </c>
    </row>
    <row r="164" spans="1:13" ht="15.75" x14ac:dyDescent="0.25">
      <c r="A164" s="136"/>
      <c r="B164" s="137"/>
      <c r="C164" s="138"/>
      <c r="D164" s="139"/>
      <c r="E164" s="139"/>
      <c r="F164" s="140" t="s">
        <v>1</v>
      </c>
      <c r="G164" s="141">
        <f t="shared" si="49"/>
        <v>6</v>
      </c>
      <c r="H164" s="143">
        <f t="shared" si="49"/>
        <v>35254</v>
      </c>
      <c r="I164" s="142">
        <f t="shared" si="49"/>
        <v>9000</v>
      </c>
      <c r="J164" s="142">
        <f>J168+J172</f>
        <v>0</v>
      </c>
      <c r="K164" s="142">
        <f>K168+K172</f>
        <v>0</v>
      </c>
      <c r="L164" s="142">
        <f>L168+L172</f>
        <v>0</v>
      </c>
      <c r="M164" s="142">
        <f>M168+M172</f>
        <v>44254</v>
      </c>
    </row>
    <row r="165" spans="1:13" ht="15.75" x14ac:dyDescent="0.25">
      <c r="A165" s="136"/>
      <c r="B165" s="137"/>
      <c r="C165" s="138"/>
      <c r="D165" s="139"/>
      <c r="E165" s="139"/>
      <c r="F165" s="140" t="s">
        <v>2</v>
      </c>
      <c r="G165" s="141"/>
      <c r="H165" s="142">
        <f t="shared" si="49"/>
        <v>0</v>
      </c>
      <c r="I165" s="142">
        <f t="shared" si="49"/>
        <v>0</v>
      </c>
      <c r="J165" s="142">
        <f t="shared" si="49"/>
        <v>0</v>
      </c>
      <c r="K165" s="142">
        <f t="shared" si="49"/>
        <v>0</v>
      </c>
      <c r="L165" s="143">
        <f>L169</f>
        <v>280000</v>
      </c>
      <c r="M165" s="151">
        <f t="shared" si="49"/>
        <v>280000</v>
      </c>
    </row>
    <row r="166" spans="1:13" ht="15.75" x14ac:dyDescent="0.25">
      <c r="A166" s="136"/>
      <c r="B166" s="137"/>
      <c r="C166" s="138"/>
      <c r="D166" s="139"/>
      <c r="E166" s="139"/>
      <c r="F166" s="140" t="s">
        <v>3</v>
      </c>
      <c r="G166" s="141"/>
      <c r="H166" s="142">
        <f t="shared" si="49"/>
        <v>0</v>
      </c>
      <c r="I166" s="142">
        <f t="shared" si="49"/>
        <v>0</v>
      </c>
      <c r="J166" s="142">
        <f t="shared" si="49"/>
        <v>0</v>
      </c>
      <c r="K166" s="142">
        <f t="shared" si="49"/>
        <v>0</v>
      </c>
      <c r="L166" s="143">
        <f t="shared" si="49"/>
        <v>0</v>
      </c>
      <c r="M166" s="151">
        <f t="shared" si="49"/>
        <v>0</v>
      </c>
    </row>
    <row r="167" spans="1:13" ht="15.75" x14ac:dyDescent="0.25">
      <c r="A167" s="160" t="s">
        <v>64</v>
      </c>
      <c r="B167" s="161"/>
      <c r="C167" s="162">
        <v>66320</v>
      </c>
      <c r="D167" s="163"/>
      <c r="E167" s="164" t="s">
        <v>65</v>
      </c>
      <c r="F167" s="164"/>
      <c r="G167" s="165">
        <f t="shared" ref="G167:L167" si="50">SUM(G168:G170)</f>
        <v>6</v>
      </c>
      <c r="H167" s="166">
        <f t="shared" si="50"/>
        <v>35254</v>
      </c>
      <c r="I167" s="166">
        <f t="shared" si="50"/>
        <v>9000</v>
      </c>
      <c r="J167" s="166">
        <f t="shared" si="50"/>
        <v>0</v>
      </c>
      <c r="K167" s="166">
        <f t="shared" si="50"/>
        <v>0</v>
      </c>
      <c r="L167" s="166">
        <f t="shared" si="50"/>
        <v>280000</v>
      </c>
      <c r="M167" s="167">
        <f t="shared" ref="M167:M174" si="51">SUM(H167:L167)</f>
        <v>324254</v>
      </c>
    </row>
    <row r="168" spans="1:13" ht="15.75" x14ac:dyDescent="0.25">
      <c r="A168" s="136"/>
      <c r="B168" s="137"/>
      <c r="C168" s="138"/>
      <c r="D168" s="139"/>
      <c r="E168" s="139"/>
      <c r="F168" s="140" t="s">
        <v>1</v>
      </c>
      <c r="G168" s="141">
        <v>6</v>
      </c>
      <c r="H168" s="143">
        <v>35254</v>
      </c>
      <c r="I168" s="142">
        <v>9000</v>
      </c>
      <c r="J168" s="142"/>
      <c r="K168" s="142"/>
      <c r="L168" s="143"/>
      <c r="M168" s="151">
        <f>SUM(H168:L168)</f>
        <v>44254</v>
      </c>
    </row>
    <row r="169" spans="1:13" ht="15.75" x14ac:dyDescent="0.25">
      <c r="A169" s="136"/>
      <c r="B169" s="137"/>
      <c r="C169" s="138"/>
      <c r="D169" s="139"/>
      <c r="E169" s="139"/>
      <c r="F169" s="140" t="s">
        <v>2</v>
      </c>
      <c r="G169" s="141"/>
      <c r="H169" s="142"/>
      <c r="I169" s="142"/>
      <c r="J169" s="142"/>
      <c r="K169" s="142"/>
      <c r="L169" s="143">
        <v>280000</v>
      </c>
      <c r="M169" s="151">
        <f>SUM(H169:L169)</f>
        <v>280000</v>
      </c>
    </row>
    <row r="170" spans="1:13" ht="15.75" x14ac:dyDescent="0.25">
      <c r="A170" s="136"/>
      <c r="B170" s="137"/>
      <c r="C170" s="138"/>
      <c r="D170" s="139"/>
      <c r="E170" s="139"/>
      <c r="F170" s="140" t="s">
        <v>3</v>
      </c>
      <c r="G170" s="141"/>
      <c r="H170" s="142"/>
      <c r="I170" s="142"/>
      <c r="J170" s="142"/>
      <c r="K170" s="142"/>
      <c r="L170" s="143">
        <v>0</v>
      </c>
      <c r="M170" s="151">
        <f t="shared" si="51"/>
        <v>0</v>
      </c>
    </row>
    <row r="171" spans="1:13" ht="15.75" x14ac:dyDescent="0.25">
      <c r="A171" s="160" t="s">
        <v>66</v>
      </c>
      <c r="B171" s="161"/>
      <c r="C171" s="162">
        <v>66520</v>
      </c>
      <c r="D171" s="163"/>
      <c r="E171" s="164" t="s">
        <v>67</v>
      </c>
      <c r="F171" s="164"/>
      <c r="G171" s="165">
        <f t="shared" ref="G171:L171" si="52">SUM(G172:G174)</f>
        <v>0</v>
      </c>
      <c r="H171" s="166">
        <f t="shared" si="52"/>
        <v>0</v>
      </c>
      <c r="I171" s="166">
        <f t="shared" si="52"/>
        <v>0</v>
      </c>
      <c r="J171" s="166">
        <f t="shared" si="52"/>
        <v>0</v>
      </c>
      <c r="K171" s="166">
        <f t="shared" si="52"/>
        <v>0</v>
      </c>
      <c r="L171" s="166">
        <f t="shared" si="52"/>
        <v>0</v>
      </c>
      <c r="M171" s="167">
        <f t="shared" si="51"/>
        <v>0</v>
      </c>
    </row>
    <row r="172" spans="1:13" ht="15.75" x14ac:dyDescent="0.25">
      <c r="A172" s="136"/>
      <c r="B172" s="137"/>
      <c r="C172" s="138"/>
      <c r="D172" s="139"/>
      <c r="E172" s="139"/>
      <c r="F172" s="140" t="s">
        <v>1</v>
      </c>
      <c r="G172" s="141"/>
      <c r="H172" s="142"/>
      <c r="I172" s="142"/>
      <c r="J172" s="142"/>
      <c r="K172" s="142"/>
      <c r="L172" s="143"/>
      <c r="M172" s="151">
        <f t="shared" si="51"/>
        <v>0</v>
      </c>
    </row>
    <row r="173" spans="1:13" ht="15.75" x14ac:dyDescent="0.25">
      <c r="A173" s="136"/>
      <c r="B173" s="137"/>
      <c r="C173" s="138"/>
      <c r="D173" s="139"/>
      <c r="E173" s="139"/>
      <c r="F173" s="140" t="s">
        <v>2</v>
      </c>
      <c r="G173" s="141"/>
      <c r="H173" s="142"/>
      <c r="I173" s="142"/>
      <c r="J173" s="142"/>
      <c r="K173" s="142"/>
      <c r="L173" s="143"/>
      <c r="M173" s="151">
        <f t="shared" si="51"/>
        <v>0</v>
      </c>
    </row>
    <row r="174" spans="1:13" ht="15.75" x14ac:dyDescent="0.25">
      <c r="A174" s="136"/>
      <c r="B174" s="137"/>
      <c r="C174" s="138"/>
      <c r="D174" s="139"/>
      <c r="E174" s="139"/>
      <c r="F174" s="140" t="s">
        <v>3</v>
      </c>
      <c r="G174" s="141"/>
      <c r="H174" s="142"/>
      <c r="I174" s="142"/>
      <c r="J174" s="142"/>
      <c r="K174" s="142"/>
      <c r="L174" s="143"/>
      <c r="M174" s="151">
        <f t="shared" si="51"/>
        <v>0</v>
      </c>
    </row>
    <row r="175" spans="1:13" ht="15.75" customHeight="1" x14ac:dyDescent="0.25">
      <c r="A175" s="231">
        <v>1.1499999999999999</v>
      </c>
      <c r="B175" s="232"/>
      <c r="C175" s="233">
        <v>730</v>
      </c>
      <c r="D175" s="234" t="s">
        <v>86</v>
      </c>
      <c r="E175" s="234"/>
      <c r="F175" s="234"/>
      <c r="G175" s="235">
        <f>G176</f>
        <v>243</v>
      </c>
      <c r="H175" s="236">
        <f t="shared" ref="H175:M175" si="53">H179+H183+H187</f>
        <v>1558278</v>
      </c>
      <c r="I175" s="236">
        <f t="shared" si="53"/>
        <v>160900</v>
      </c>
      <c r="J175" s="236">
        <f t="shared" si="53"/>
        <v>34000</v>
      </c>
      <c r="K175" s="236">
        <f t="shared" si="53"/>
        <v>0</v>
      </c>
      <c r="L175" s="236">
        <f t="shared" si="53"/>
        <v>470000</v>
      </c>
      <c r="M175" s="236">
        <f t="shared" si="53"/>
        <v>2223178</v>
      </c>
    </row>
    <row r="176" spans="1:13" ht="15.75" x14ac:dyDescent="0.25">
      <c r="A176" s="136"/>
      <c r="B176" s="137"/>
      <c r="C176" s="138"/>
      <c r="D176" s="139"/>
      <c r="E176" s="139"/>
      <c r="F176" s="140" t="s">
        <v>1</v>
      </c>
      <c r="G176" s="141">
        <f t="shared" ref="G176:M176" si="54">G180+G184</f>
        <v>243</v>
      </c>
      <c r="H176" s="142">
        <f t="shared" si="54"/>
        <v>1538278</v>
      </c>
      <c r="I176" s="142">
        <f>I180+I184</f>
        <v>150900</v>
      </c>
      <c r="J176" s="142">
        <f t="shared" si="54"/>
        <v>24000</v>
      </c>
      <c r="K176" s="142">
        <f t="shared" si="54"/>
        <v>0</v>
      </c>
      <c r="L176" s="142">
        <f t="shared" si="54"/>
        <v>470000</v>
      </c>
      <c r="M176" s="142">
        <f t="shared" si="54"/>
        <v>2183178</v>
      </c>
    </row>
    <row r="177" spans="1:13" ht="15.75" x14ac:dyDescent="0.25">
      <c r="A177" s="136"/>
      <c r="B177" s="137"/>
      <c r="C177" s="138"/>
      <c r="D177" s="139"/>
      <c r="E177" s="139"/>
      <c r="F177" s="140" t="s">
        <v>2</v>
      </c>
      <c r="G177" s="141"/>
      <c r="H177" s="142">
        <f t="shared" ref="H177:J178" si="55">H181+H185+H189+H193</f>
        <v>20000</v>
      </c>
      <c r="I177" s="142">
        <f>I181+I185+I189+I193</f>
        <v>10000</v>
      </c>
      <c r="J177" s="142">
        <f t="shared" si="55"/>
        <v>10000</v>
      </c>
      <c r="K177" s="142">
        <f>K181+K185</f>
        <v>0</v>
      </c>
      <c r="L177" s="142">
        <f>L181+L185+L189+L193</f>
        <v>0</v>
      </c>
      <c r="M177" s="142">
        <f>M181+M185</f>
        <v>40000</v>
      </c>
    </row>
    <row r="178" spans="1:13" ht="15.75" x14ac:dyDescent="0.25">
      <c r="A178" s="136"/>
      <c r="B178" s="137"/>
      <c r="C178" s="138"/>
      <c r="D178" s="139"/>
      <c r="E178" s="139"/>
      <c r="F178" s="140" t="s">
        <v>3</v>
      </c>
      <c r="G178" s="141"/>
      <c r="H178" s="142">
        <f t="shared" si="55"/>
        <v>0</v>
      </c>
      <c r="I178" s="142">
        <f t="shared" si="55"/>
        <v>0</v>
      </c>
      <c r="J178" s="142">
        <f t="shared" si="55"/>
        <v>0</v>
      </c>
      <c r="K178" s="142">
        <f>K182+K186+K190+K194</f>
        <v>0</v>
      </c>
      <c r="L178" s="143">
        <f>L182+L186+L190+L194</f>
        <v>0</v>
      </c>
      <c r="M178" s="151">
        <f>M182+M186+M190+M194</f>
        <v>0</v>
      </c>
    </row>
    <row r="179" spans="1:13" ht="15.75" x14ac:dyDescent="0.25">
      <c r="A179" s="160" t="s">
        <v>68</v>
      </c>
      <c r="B179" s="161"/>
      <c r="C179" s="162">
        <v>73012</v>
      </c>
      <c r="D179" s="163"/>
      <c r="E179" s="196" t="s">
        <v>92</v>
      </c>
      <c r="F179" s="196"/>
      <c r="G179" s="165">
        <f t="shared" ref="G179:M179" si="56">SUM(G180:G182)</f>
        <v>7</v>
      </c>
      <c r="H179" s="166">
        <f t="shared" si="56"/>
        <v>38278</v>
      </c>
      <c r="I179" s="166">
        <f t="shared" si="56"/>
        <v>900</v>
      </c>
      <c r="J179" s="166">
        <f t="shared" si="56"/>
        <v>0</v>
      </c>
      <c r="K179" s="166">
        <f t="shared" si="56"/>
        <v>0</v>
      </c>
      <c r="L179" s="166">
        <f t="shared" si="56"/>
        <v>0</v>
      </c>
      <c r="M179" s="166">
        <f t="shared" si="56"/>
        <v>39178</v>
      </c>
    </row>
    <row r="180" spans="1:13" ht="15.75" x14ac:dyDescent="0.25">
      <c r="A180" s="136"/>
      <c r="B180" s="137"/>
      <c r="C180" s="138"/>
      <c r="D180" s="139"/>
      <c r="E180" s="139"/>
      <c r="F180" s="140" t="s">
        <v>1</v>
      </c>
      <c r="G180" s="141">
        <v>7</v>
      </c>
      <c r="H180" s="143">
        <v>38278</v>
      </c>
      <c r="I180" s="142">
        <v>900</v>
      </c>
      <c r="J180" s="142"/>
      <c r="K180" s="142"/>
      <c r="L180" s="143"/>
      <c r="M180" s="151">
        <f t="shared" ref="M180:M194" si="57">SUM(H180:L180)</f>
        <v>39178</v>
      </c>
    </row>
    <row r="181" spans="1:13" ht="15.75" x14ac:dyDescent="0.25">
      <c r="A181" s="136"/>
      <c r="B181" s="137"/>
      <c r="C181" s="138"/>
      <c r="D181" s="139"/>
      <c r="E181" s="139"/>
      <c r="F181" s="140" t="s">
        <v>2</v>
      </c>
      <c r="G181" s="141"/>
      <c r="H181" s="142"/>
      <c r="I181" s="142"/>
      <c r="J181" s="142"/>
      <c r="K181" s="142"/>
      <c r="L181" s="143"/>
      <c r="M181" s="151">
        <f t="shared" si="57"/>
        <v>0</v>
      </c>
    </row>
    <row r="182" spans="1:13" ht="15.75" x14ac:dyDescent="0.25">
      <c r="A182" s="136"/>
      <c r="B182" s="137"/>
      <c r="C182" s="138"/>
      <c r="D182" s="139"/>
      <c r="E182" s="139"/>
      <c r="F182" s="140" t="s">
        <v>3</v>
      </c>
      <c r="G182" s="141"/>
      <c r="H182" s="142"/>
      <c r="I182" s="142"/>
      <c r="J182" s="142"/>
      <c r="K182" s="142"/>
      <c r="L182" s="143">
        <v>0</v>
      </c>
      <c r="M182" s="151">
        <f t="shared" si="57"/>
        <v>0</v>
      </c>
    </row>
    <row r="183" spans="1:13" ht="15.75" customHeight="1" x14ac:dyDescent="0.25">
      <c r="A183" s="160" t="s">
        <v>69</v>
      </c>
      <c r="B183" s="161"/>
      <c r="C183" s="162">
        <v>73200</v>
      </c>
      <c r="D183" s="163"/>
      <c r="E183" s="197" t="s">
        <v>123</v>
      </c>
      <c r="F183" s="198"/>
      <c r="G183" s="165">
        <f t="shared" ref="G183:M183" si="58">SUM(G184:G186)</f>
        <v>236</v>
      </c>
      <c r="H183" s="166">
        <f t="shared" si="58"/>
        <v>1520000</v>
      </c>
      <c r="I183" s="166">
        <f t="shared" si="58"/>
        <v>160000</v>
      </c>
      <c r="J183" s="166">
        <f t="shared" si="58"/>
        <v>34000</v>
      </c>
      <c r="K183" s="166">
        <f t="shared" si="58"/>
        <v>0</v>
      </c>
      <c r="L183" s="166">
        <f t="shared" si="58"/>
        <v>470000</v>
      </c>
      <c r="M183" s="166">
        <f t="shared" si="58"/>
        <v>2184000</v>
      </c>
    </row>
    <row r="184" spans="1:13" ht="15.75" x14ac:dyDescent="0.25">
      <c r="A184" s="199"/>
      <c r="B184" s="200"/>
      <c r="C184" s="201"/>
      <c r="D184" s="202"/>
      <c r="E184" s="202"/>
      <c r="F184" s="203" t="s">
        <v>1</v>
      </c>
      <c r="G184" s="204">
        <v>236</v>
      </c>
      <c r="H184" s="143">
        <v>1500000</v>
      </c>
      <c r="I184" s="143">
        <v>150000</v>
      </c>
      <c r="J184" s="143">
        <v>24000</v>
      </c>
      <c r="K184" s="143"/>
      <c r="L184" s="143">
        <v>470000</v>
      </c>
      <c r="M184" s="205">
        <f t="shared" si="57"/>
        <v>2144000</v>
      </c>
    </row>
    <row r="185" spans="1:13" ht="15.75" x14ac:dyDescent="0.25">
      <c r="A185" s="136"/>
      <c r="B185" s="137"/>
      <c r="C185" s="138"/>
      <c r="D185" s="139"/>
      <c r="E185" s="139"/>
      <c r="F185" s="140" t="s">
        <v>2</v>
      </c>
      <c r="G185" s="141"/>
      <c r="H185" s="142">
        <v>20000</v>
      </c>
      <c r="I185" s="143">
        <v>10000</v>
      </c>
      <c r="J185" s="142">
        <v>10000</v>
      </c>
      <c r="K185" s="142"/>
      <c r="L185" s="143">
        <v>0</v>
      </c>
      <c r="M185" s="151">
        <f t="shared" si="57"/>
        <v>40000</v>
      </c>
    </row>
    <row r="186" spans="1:13" ht="15.75" x14ac:dyDescent="0.25">
      <c r="A186" s="136"/>
      <c r="B186" s="137"/>
      <c r="C186" s="138"/>
      <c r="D186" s="139"/>
      <c r="E186" s="139"/>
      <c r="F186" s="140" t="s">
        <v>3</v>
      </c>
      <c r="G186" s="141"/>
      <c r="H186" s="142"/>
      <c r="I186" s="142"/>
      <c r="J186" s="142"/>
      <c r="K186" s="142"/>
      <c r="L186" s="143">
        <v>0</v>
      </c>
      <c r="M186" s="151">
        <f t="shared" si="57"/>
        <v>0</v>
      </c>
    </row>
    <row r="187" spans="1:13" ht="15.75" customHeight="1" x14ac:dyDescent="0.25">
      <c r="A187" s="160" t="s">
        <v>70</v>
      </c>
      <c r="B187" s="161"/>
      <c r="C187" s="162">
        <v>75403</v>
      </c>
      <c r="D187" s="163"/>
      <c r="E187" s="197" t="s">
        <v>90</v>
      </c>
      <c r="F187" s="198"/>
      <c r="G187" s="165">
        <f t="shared" ref="G187:L187" si="59">SUM(G188:G190)</f>
        <v>0</v>
      </c>
      <c r="H187" s="166">
        <f t="shared" si="59"/>
        <v>0</v>
      </c>
      <c r="I187" s="166">
        <f t="shared" si="59"/>
        <v>0</v>
      </c>
      <c r="J187" s="166">
        <f t="shared" si="59"/>
        <v>0</v>
      </c>
      <c r="K187" s="166">
        <f t="shared" si="59"/>
        <v>0</v>
      </c>
      <c r="L187" s="166">
        <f t="shared" si="59"/>
        <v>0</v>
      </c>
      <c r="M187" s="167">
        <f t="shared" si="57"/>
        <v>0</v>
      </c>
    </row>
    <row r="188" spans="1:13" ht="15.75" x14ac:dyDescent="0.25">
      <c r="A188" s="136"/>
      <c r="B188" s="137"/>
      <c r="C188" s="138"/>
      <c r="D188" s="139"/>
      <c r="E188" s="139"/>
      <c r="F188" s="140" t="s">
        <v>1</v>
      </c>
      <c r="G188" s="141"/>
      <c r="H188" s="142"/>
      <c r="I188" s="142"/>
      <c r="J188" s="142"/>
      <c r="K188" s="142"/>
      <c r="L188" s="143"/>
      <c r="M188" s="151">
        <f t="shared" si="57"/>
        <v>0</v>
      </c>
    </row>
    <row r="189" spans="1:13" ht="15.75" x14ac:dyDescent="0.25">
      <c r="A189" s="136"/>
      <c r="B189" s="137"/>
      <c r="C189" s="138"/>
      <c r="D189" s="139"/>
      <c r="E189" s="139"/>
      <c r="F189" s="140" t="s">
        <v>2</v>
      </c>
      <c r="G189" s="141"/>
      <c r="H189" s="142"/>
      <c r="I189" s="142"/>
      <c r="J189" s="142"/>
      <c r="K189" s="142"/>
      <c r="L189" s="143"/>
      <c r="M189" s="151">
        <f t="shared" si="57"/>
        <v>0</v>
      </c>
    </row>
    <row r="190" spans="1:13" ht="15.75" x14ac:dyDescent="0.25">
      <c r="A190" s="136"/>
      <c r="B190" s="137"/>
      <c r="C190" s="138"/>
      <c r="D190" s="139"/>
      <c r="E190" s="139"/>
      <c r="F190" s="140" t="s">
        <v>3</v>
      </c>
      <c r="G190" s="141"/>
      <c r="H190" s="142"/>
      <c r="I190" s="142"/>
      <c r="J190" s="142"/>
      <c r="K190" s="142"/>
      <c r="L190" s="143"/>
      <c r="M190" s="151">
        <f t="shared" si="57"/>
        <v>0</v>
      </c>
    </row>
    <row r="191" spans="1:13" ht="15.75" x14ac:dyDescent="0.25">
      <c r="A191" s="231" t="s">
        <v>71</v>
      </c>
      <c r="B191" s="232"/>
      <c r="C191" s="248">
        <v>750</v>
      </c>
      <c r="D191" s="249" t="s">
        <v>119</v>
      </c>
      <c r="E191" s="249"/>
      <c r="F191" s="249"/>
      <c r="G191" s="235">
        <f>SUM(G192:G194)</f>
        <v>13</v>
      </c>
      <c r="H191" s="236">
        <f t="shared" ref="H191:M191" si="60">H195</f>
        <v>70604</v>
      </c>
      <c r="I191" s="236">
        <f t="shared" si="60"/>
        <v>12400</v>
      </c>
      <c r="J191" s="236">
        <f t="shared" si="60"/>
        <v>3000</v>
      </c>
      <c r="K191" s="236">
        <f t="shared" si="60"/>
        <v>20000</v>
      </c>
      <c r="L191" s="236">
        <f t="shared" si="60"/>
        <v>0</v>
      </c>
      <c r="M191" s="236">
        <f t="shared" si="60"/>
        <v>106004</v>
      </c>
    </row>
    <row r="192" spans="1:13" ht="15.75" x14ac:dyDescent="0.25">
      <c r="A192" s="136"/>
      <c r="B192" s="137"/>
      <c r="C192" s="138"/>
      <c r="D192" s="139"/>
      <c r="E192" s="139"/>
      <c r="F192" s="140" t="s">
        <v>1</v>
      </c>
      <c r="G192" s="141">
        <f t="shared" ref="G192:L192" si="61">G196</f>
        <v>13</v>
      </c>
      <c r="H192" s="143">
        <f t="shared" si="61"/>
        <v>70604</v>
      </c>
      <c r="I192" s="142">
        <f t="shared" si="61"/>
        <v>12400</v>
      </c>
      <c r="J192" s="142">
        <f t="shared" si="61"/>
        <v>3000</v>
      </c>
      <c r="K192" s="142">
        <f t="shared" si="61"/>
        <v>0</v>
      </c>
      <c r="L192" s="142">
        <f t="shared" si="61"/>
        <v>0</v>
      </c>
      <c r="M192" s="151">
        <f t="shared" si="57"/>
        <v>86004</v>
      </c>
    </row>
    <row r="193" spans="1:13" ht="15.75" x14ac:dyDescent="0.25">
      <c r="A193" s="136"/>
      <c r="B193" s="137"/>
      <c r="C193" s="138"/>
      <c r="D193" s="139"/>
      <c r="E193" s="139"/>
      <c r="F193" s="140" t="s">
        <v>2</v>
      </c>
      <c r="G193" s="141"/>
      <c r="H193" s="142"/>
      <c r="I193" s="142">
        <f>I197</f>
        <v>0</v>
      </c>
      <c r="J193" s="142">
        <f>J197</f>
        <v>0</v>
      </c>
      <c r="K193" s="142">
        <f>K197</f>
        <v>20000</v>
      </c>
      <c r="L193" s="142">
        <f>L197</f>
        <v>0</v>
      </c>
      <c r="M193" s="151">
        <f t="shared" si="57"/>
        <v>20000</v>
      </c>
    </row>
    <row r="194" spans="1:13" ht="15.75" x14ac:dyDescent="0.25">
      <c r="A194" s="136"/>
      <c r="B194" s="137"/>
      <c r="C194" s="138"/>
      <c r="D194" s="139"/>
      <c r="E194" s="139"/>
      <c r="F194" s="140" t="s">
        <v>3</v>
      </c>
      <c r="G194" s="141"/>
      <c r="H194" s="142"/>
      <c r="I194" s="142"/>
      <c r="J194" s="142"/>
      <c r="K194" s="142"/>
      <c r="L194" s="143">
        <v>0</v>
      </c>
      <c r="M194" s="151">
        <f t="shared" si="57"/>
        <v>0</v>
      </c>
    </row>
    <row r="195" spans="1:13" ht="15.75" x14ac:dyDescent="0.25">
      <c r="A195" s="160">
        <v>1.1599999999999999</v>
      </c>
      <c r="B195" s="161"/>
      <c r="C195" s="207">
        <v>75510</v>
      </c>
      <c r="D195" s="196" t="s">
        <v>120</v>
      </c>
      <c r="E195" s="196"/>
      <c r="F195" s="196"/>
      <c r="G195" s="165">
        <f t="shared" ref="G195:M195" si="62">SUM(G196:G198)</f>
        <v>13</v>
      </c>
      <c r="H195" s="166">
        <f t="shared" si="62"/>
        <v>70604</v>
      </c>
      <c r="I195" s="166">
        <f t="shared" si="62"/>
        <v>12400</v>
      </c>
      <c r="J195" s="166">
        <f t="shared" si="62"/>
        <v>3000</v>
      </c>
      <c r="K195" s="166">
        <f t="shared" si="62"/>
        <v>20000</v>
      </c>
      <c r="L195" s="166">
        <f t="shared" si="62"/>
        <v>0</v>
      </c>
      <c r="M195" s="166">
        <f t="shared" si="62"/>
        <v>106004</v>
      </c>
    </row>
    <row r="196" spans="1:13" ht="15.75" x14ac:dyDescent="0.25">
      <c r="A196" s="136"/>
      <c r="B196" s="137"/>
      <c r="C196" s="138"/>
      <c r="D196" s="139"/>
      <c r="E196" s="139"/>
      <c r="F196" s="140" t="s">
        <v>1</v>
      </c>
      <c r="G196" s="141">
        <v>13</v>
      </c>
      <c r="H196" s="142">
        <v>70604</v>
      </c>
      <c r="I196" s="142">
        <v>12400</v>
      </c>
      <c r="J196" s="142">
        <v>3000</v>
      </c>
      <c r="K196" s="142"/>
      <c r="L196" s="143">
        <v>0</v>
      </c>
      <c r="M196" s="151">
        <f>SUM(H196:L196)</f>
        <v>86004</v>
      </c>
    </row>
    <row r="197" spans="1:13" ht="15.75" x14ac:dyDescent="0.25">
      <c r="A197" s="136"/>
      <c r="B197" s="137"/>
      <c r="C197" s="138"/>
      <c r="D197" s="139"/>
      <c r="E197" s="139"/>
      <c r="F197" s="140" t="s">
        <v>2</v>
      </c>
      <c r="G197" s="141"/>
      <c r="H197" s="142"/>
      <c r="I197" s="142"/>
      <c r="J197" s="142"/>
      <c r="K197" s="142">
        <v>20000</v>
      </c>
      <c r="L197" s="143">
        <v>0</v>
      </c>
      <c r="M197" s="151">
        <f>SUM(H197:L197)</f>
        <v>20000</v>
      </c>
    </row>
    <row r="198" spans="1:13" ht="15.75" x14ac:dyDescent="0.25">
      <c r="A198" s="136"/>
      <c r="B198" s="137"/>
      <c r="C198" s="138"/>
      <c r="D198" s="139"/>
      <c r="E198" s="139"/>
      <c r="F198" s="140" t="s">
        <v>3</v>
      </c>
      <c r="G198" s="141"/>
      <c r="H198" s="142"/>
      <c r="I198" s="142"/>
      <c r="J198" s="142"/>
      <c r="K198" s="142"/>
      <c r="L198" s="143">
        <v>0</v>
      </c>
      <c r="M198" s="151">
        <f>SUM(H198:L198)</f>
        <v>0</v>
      </c>
    </row>
    <row r="199" spans="1:13" ht="15.75" customHeight="1" x14ac:dyDescent="0.25">
      <c r="A199" s="160">
        <v>1.17</v>
      </c>
      <c r="B199" s="161"/>
      <c r="C199" s="207">
        <v>75512</v>
      </c>
      <c r="D199" s="196" t="s">
        <v>134</v>
      </c>
      <c r="E199" s="196"/>
      <c r="F199" s="196"/>
      <c r="G199" s="165">
        <f t="shared" ref="G199:M199" si="63">SUM(G200:G202)</f>
        <v>10</v>
      </c>
      <c r="H199" s="166">
        <f t="shared" si="63"/>
        <v>70000</v>
      </c>
      <c r="I199" s="166">
        <f t="shared" si="63"/>
        <v>80000</v>
      </c>
      <c r="J199" s="166">
        <f t="shared" si="63"/>
        <v>10000</v>
      </c>
      <c r="K199" s="166">
        <f t="shared" si="63"/>
        <v>0</v>
      </c>
      <c r="L199" s="166">
        <f t="shared" si="63"/>
        <v>0</v>
      </c>
      <c r="M199" s="166">
        <f t="shared" si="63"/>
        <v>160000</v>
      </c>
    </row>
    <row r="200" spans="1:13" ht="15.75" x14ac:dyDescent="0.25">
      <c r="A200" s="136"/>
      <c r="B200" s="137"/>
      <c r="C200" s="138"/>
      <c r="D200" s="139"/>
      <c r="E200" s="139"/>
      <c r="F200" s="140" t="s">
        <v>1</v>
      </c>
      <c r="G200" s="141">
        <v>10</v>
      </c>
      <c r="H200" s="142">
        <v>70000</v>
      </c>
      <c r="I200" s="142">
        <v>80000</v>
      </c>
      <c r="J200" s="142">
        <v>10000</v>
      </c>
      <c r="K200" s="142"/>
      <c r="L200" s="143">
        <v>0</v>
      </c>
      <c r="M200" s="151">
        <f>SUM(H200:L200)</f>
        <v>160000</v>
      </c>
    </row>
    <row r="201" spans="1:13" ht="15.75" x14ac:dyDescent="0.25">
      <c r="A201" s="136"/>
      <c r="B201" s="137"/>
      <c r="C201" s="138"/>
      <c r="D201" s="139"/>
      <c r="E201" s="139"/>
      <c r="F201" s="140" t="s">
        <v>2</v>
      </c>
      <c r="G201" s="141"/>
      <c r="H201" s="142"/>
      <c r="I201" s="142"/>
      <c r="J201" s="142"/>
      <c r="K201" s="142">
        <v>0</v>
      </c>
      <c r="L201" s="143">
        <v>0</v>
      </c>
      <c r="M201" s="151">
        <f>SUM(H201:L201)</f>
        <v>0</v>
      </c>
    </row>
    <row r="202" spans="1:13" ht="15.75" x14ac:dyDescent="0.25">
      <c r="A202" s="136"/>
      <c r="B202" s="137"/>
      <c r="C202" s="138"/>
      <c r="D202" s="139"/>
      <c r="E202" s="139"/>
      <c r="F202" s="140" t="s">
        <v>3</v>
      </c>
      <c r="G202" s="141"/>
      <c r="H202" s="142"/>
      <c r="I202" s="142"/>
      <c r="J202" s="142"/>
      <c r="K202" s="142"/>
      <c r="L202" s="143">
        <v>0</v>
      </c>
      <c r="M202" s="151">
        <f>SUM(H202:L202)</f>
        <v>0</v>
      </c>
    </row>
    <row r="203" spans="1:13" ht="15.75" customHeight="1" x14ac:dyDescent="0.25">
      <c r="A203" s="231">
        <v>1.17</v>
      </c>
      <c r="B203" s="232"/>
      <c r="C203" s="233">
        <v>850</v>
      </c>
      <c r="D203" s="234" t="s">
        <v>72</v>
      </c>
      <c r="E203" s="234"/>
      <c r="F203" s="234"/>
      <c r="G203" s="235">
        <f t="shared" ref="G203:M206" si="64">G207+G211+G215</f>
        <v>16</v>
      </c>
      <c r="H203" s="235">
        <f t="shared" si="64"/>
        <v>83518</v>
      </c>
      <c r="I203" s="235">
        <f t="shared" si="64"/>
        <v>35040</v>
      </c>
      <c r="J203" s="235">
        <f t="shared" si="64"/>
        <v>5000</v>
      </c>
      <c r="K203" s="235">
        <f t="shared" si="64"/>
        <v>70000</v>
      </c>
      <c r="L203" s="235">
        <f t="shared" si="64"/>
        <v>271000</v>
      </c>
      <c r="M203" s="235">
        <f t="shared" si="64"/>
        <v>464558</v>
      </c>
    </row>
    <row r="204" spans="1:13" ht="15.75" x14ac:dyDescent="0.25">
      <c r="A204" s="136"/>
      <c r="B204" s="137"/>
      <c r="C204" s="138"/>
      <c r="D204" s="139"/>
      <c r="E204" s="139"/>
      <c r="F204" s="140" t="s">
        <v>1</v>
      </c>
      <c r="G204" s="141">
        <f t="shared" si="64"/>
        <v>16</v>
      </c>
      <c r="H204" s="143">
        <f t="shared" ref="H204:M204" si="65">H208</f>
        <v>83518</v>
      </c>
      <c r="I204" s="143">
        <f t="shared" si="65"/>
        <v>34000</v>
      </c>
      <c r="J204" s="143">
        <f t="shared" si="65"/>
        <v>5000</v>
      </c>
      <c r="K204" s="143">
        <f t="shared" si="65"/>
        <v>0</v>
      </c>
      <c r="L204" s="143">
        <f t="shared" si="65"/>
        <v>271000</v>
      </c>
      <c r="M204" s="143">
        <f t="shared" si="65"/>
        <v>393518</v>
      </c>
    </row>
    <row r="205" spans="1:13" ht="15.75" x14ac:dyDescent="0.25">
      <c r="A205" s="136"/>
      <c r="B205" s="137"/>
      <c r="C205" s="138"/>
      <c r="D205" s="139"/>
      <c r="E205" s="139"/>
      <c r="F205" s="140" t="s">
        <v>2</v>
      </c>
      <c r="G205" s="141"/>
      <c r="H205" s="142">
        <f t="shared" si="64"/>
        <v>0</v>
      </c>
      <c r="I205" s="142">
        <f t="shared" si="64"/>
        <v>1040</v>
      </c>
      <c r="J205" s="142">
        <f t="shared" si="64"/>
        <v>0</v>
      </c>
      <c r="K205" s="142">
        <f t="shared" si="64"/>
        <v>70000</v>
      </c>
      <c r="L205" s="142">
        <f t="shared" si="64"/>
        <v>0</v>
      </c>
      <c r="M205" s="142">
        <f t="shared" si="64"/>
        <v>71040</v>
      </c>
    </row>
    <row r="206" spans="1:13" ht="15.75" x14ac:dyDescent="0.25">
      <c r="A206" s="136"/>
      <c r="B206" s="137"/>
      <c r="C206" s="138"/>
      <c r="D206" s="139"/>
      <c r="E206" s="139"/>
      <c r="F206" s="140" t="s">
        <v>3</v>
      </c>
      <c r="G206" s="141"/>
      <c r="H206" s="142">
        <f t="shared" si="64"/>
        <v>0</v>
      </c>
      <c r="I206" s="142">
        <f t="shared" si="64"/>
        <v>0</v>
      </c>
      <c r="J206" s="142">
        <f t="shared" si="64"/>
        <v>0</v>
      </c>
      <c r="K206" s="142">
        <f t="shared" si="64"/>
        <v>0</v>
      </c>
      <c r="L206" s="143">
        <f t="shared" si="64"/>
        <v>0</v>
      </c>
      <c r="M206" s="151">
        <f t="shared" si="64"/>
        <v>0</v>
      </c>
    </row>
    <row r="207" spans="1:13" ht="15.75" x14ac:dyDescent="0.25">
      <c r="A207" s="160" t="s">
        <v>73</v>
      </c>
      <c r="B207" s="161"/>
      <c r="C207" s="162">
        <v>85003</v>
      </c>
      <c r="D207" s="163"/>
      <c r="E207" s="164" t="s">
        <v>74</v>
      </c>
      <c r="F207" s="164"/>
      <c r="G207" s="165">
        <f t="shared" ref="G207:M207" si="66">SUM(G208:G210)</f>
        <v>16</v>
      </c>
      <c r="H207" s="166">
        <f t="shared" si="66"/>
        <v>83518</v>
      </c>
      <c r="I207" s="166">
        <f t="shared" si="66"/>
        <v>35040</v>
      </c>
      <c r="J207" s="166">
        <f t="shared" si="66"/>
        <v>5000</v>
      </c>
      <c r="K207" s="166">
        <f t="shared" si="66"/>
        <v>70000</v>
      </c>
      <c r="L207" s="166">
        <f t="shared" si="66"/>
        <v>271000</v>
      </c>
      <c r="M207" s="166">
        <f t="shared" si="66"/>
        <v>464558</v>
      </c>
    </row>
    <row r="208" spans="1:13" ht="15.75" x14ac:dyDescent="0.25">
      <c r="A208" s="136"/>
      <c r="B208" s="137"/>
      <c r="C208" s="138"/>
      <c r="D208" s="139"/>
      <c r="E208" s="139"/>
      <c r="F208" s="140" t="s">
        <v>1</v>
      </c>
      <c r="G208" s="141">
        <v>16</v>
      </c>
      <c r="H208" s="142">
        <v>83518</v>
      </c>
      <c r="I208" s="142">
        <f>34000</f>
        <v>34000</v>
      </c>
      <c r="J208" s="142">
        <v>5000</v>
      </c>
      <c r="K208" s="142"/>
      <c r="L208" s="143">
        <v>271000</v>
      </c>
      <c r="M208" s="151">
        <f t="shared" ref="M208:M218" si="67">SUM(H208:L208)</f>
        <v>393518</v>
      </c>
    </row>
    <row r="209" spans="1:13" ht="15.75" x14ac:dyDescent="0.25">
      <c r="A209" s="136"/>
      <c r="B209" s="137"/>
      <c r="C209" s="138"/>
      <c r="D209" s="139"/>
      <c r="E209" s="139"/>
      <c r="F209" s="140" t="s">
        <v>2</v>
      </c>
      <c r="G209" s="141"/>
      <c r="H209" s="142"/>
      <c r="I209" s="142">
        <v>1040</v>
      </c>
      <c r="J209" s="142"/>
      <c r="K209" s="142">
        <v>70000</v>
      </c>
      <c r="L209" s="143"/>
      <c r="M209" s="151">
        <f t="shared" si="67"/>
        <v>71040</v>
      </c>
    </row>
    <row r="210" spans="1:13" ht="15.75" x14ac:dyDescent="0.25">
      <c r="A210" s="136"/>
      <c r="B210" s="137"/>
      <c r="C210" s="138"/>
      <c r="D210" s="139"/>
      <c r="E210" s="139"/>
      <c r="F210" s="140" t="s">
        <v>3</v>
      </c>
      <c r="G210" s="141"/>
      <c r="H210" s="142"/>
      <c r="I210" s="142"/>
      <c r="J210" s="142"/>
      <c r="K210" s="142"/>
      <c r="L210" s="143">
        <v>0</v>
      </c>
      <c r="M210" s="151">
        <f t="shared" si="67"/>
        <v>0</v>
      </c>
    </row>
    <row r="211" spans="1:13" ht="15.75" x14ac:dyDescent="0.25">
      <c r="A211" s="160" t="s">
        <v>75</v>
      </c>
      <c r="B211" s="161"/>
      <c r="C211" s="162">
        <v>85043</v>
      </c>
      <c r="D211" s="163"/>
      <c r="E211" s="164" t="s">
        <v>76</v>
      </c>
      <c r="F211" s="164"/>
      <c r="G211" s="165">
        <f t="shared" ref="G211:L211" si="68">SUM(G212:G214)</f>
        <v>0</v>
      </c>
      <c r="H211" s="166">
        <f t="shared" si="68"/>
        <v>0</v>
      </c>
      <c r="I211" s="166">
        <f t="shared" si="68"/>
        <v>0</v>
      </c>
      <c r="J211" s="166">
        <f t="shared" si="68"/>
        <v>0</v>
      </c>
      <c r="K211" s="166">
        <f t="shared" si="68"/>
        <v>0</v>
      </c>
      <c r="L211" s="166">
        <f t="shared" si="68"/>
        <v>0</v>
      </c>
      <c r="M211" s="167">
        <f t="shared" si="67"/>
        <v>0</v>
      </c>
    </row>
    <row r="212" spans="1:13" ht="15.75" x14ac:dyDescent="0.25">
      <c r="A212" s="136"/>
      <c r="B212" s="137"/>
      <c r="C212" s="138"/>
      <c r="D212" s="139"/>
      <c r="E212" s="139"/>
      <c r="F212" s="140" t="s">
        <v>1</v>
      </c>
      <c r="G212" s="141"/>
      <c r="H212" s="142"/>
      <c r="I212" s="142"/>
      <c r="J212" s="142"/>
      <c r="K212" s="142"/>
      <c r="L212" s="143"/>
      <c r="M212" s="151">
        <f t="shared" si="67"/>
        <v>0</v>
      </c>
    </row>
    <row r="213" spans="1:13" ht="15.75" x14ac:dyDescent="0.25">
      <c r="A213" s="136"/>
      <c r="B213" s="137"/>
      <c r="C213" s="138"/>
      <c r="D213" s="139"/>
      <c r="E213" s="139"/>
      <c r="F213" s="140" t="s">
        <v>2</v>
      </c>
      <c r="G213" s="141"/>
      <c r="H213" s="142"/>
      <c r="I213" s="142"/>
      <c r="J213" s="142"/>
      <c r="K213" s="142"/>
      <c r="L213" s="143"/>
      <c r="M213" s="151">
        <f t="shared" si="67"/>
        <v>0</v>
      </c>
    </row>
    <row r="214" spans="1:13" ht="15.75" x14ac:dyDescent="0.25">
      <c r="A214" s="136"/>
      <c r="B214" s="137"/>
      <c r="C214" s="138"/>
      <c r="D214" s="139"/>
      <c r="E214" s="139"/>
      <c r="F214" s="140" t="s">
        <v>3</v>
      </c>
      <c r="G214" s="141"/>
      <c r="H214" s="142"/>
      <c r="I214" s="142"/>
      <c r="J214" s="142"/>
      <c r="K214" s="142"/>
      <c r="L214" s="143"/>
      <c r="M214" s="151">
        <f t="shared" si="67"/>
        <v>0</v>
      </c>
    </row>
    <row r="215" spans="1:13" ht="15.75" customHeight="1" x14ac:dyDescent="0.25">
      <c r="A215" s="160" t="s">
        <v>77</v>
      </c>
      <c r="B215" s="161"/>
      <c r="C215" s="162">
        <v>85083</v>
      </c>
      <c r="D215" s="163"/>
      <c r="E215" s="164" t="s">
        <v>78</v>
      </c>
      <c r="F215" s="164"/>
      <c r="G215" s="165">
        <f t="shared" ref="G215:L215" si="69">SUM(G216:G218)</f>
        <v>0</v>
      </c>
      <c r="H215" s="166">
        <f t="shared" si="69"/>
        <v>0</v>
      </c>
      <c r="I215" s="166">
        <f t="shared" si="69"/>
        <v>0</v>
      </c>
      <c r="J215" s="166">
        <f t="shared" si="69"/>
        <v>0</v>
      </c>
      <c r="K215" s="166">
        <f t="shared" si="69"/>
        <v>0</v>
      </c>
      <c r="L215" s="166">
        <f t="shared" si="69"/>
        <v>0</v>
      </c>
      <c r="M215" s="167">
        <f t="shared" si="67"/>
        <v>0</v>
      </c>
    </row>
    <row r="216" spans="1:13" ht="15.75" x14ac:dyDescent="0.25">
      <c r="A216" s="136"/>
      <c r="B216" s="137"/>
      <c r="C216" s="138"/>
      <c r="D216" s="139"/>
      <c r="E216" s="139"/>
      <c r="F216" s="140" t="s">
        <v>1</v>
      </c>
      <c r="G216" s="141"/>
      <c r="H216" s="142"/>
      <c r="I216" s="142"/>
      <c r="J216" s="142"/>
      <c r="K216" s="142"/>
      <c r="L216" s="143"/>
      <c r="M216" s="151">
        <f t="shared" si="67"/>
        <v>0</v>
      </c>
    </row>
    <row r="217" spans="1:13" ht="15.75" x14ac:dyDescent="0.25">
      <c r="A217" s="136"/>
      <c r="B217" s="137"/>
      <c r="C217" s="138"/>
      <c r="D217" s="139"/>
      <c r="E217" s="139"/>
      <c r="F217" s="140" t="s">
        <v>2</v>
      </c>
      <c r="G217" s="141"/>
      <c r="H217" s="142"/>
      <c r="I217" s="142"/>
      <c r="J217" s="142"/>
      <c r="K217" s="142"/>
      <c r="L217" s="143"/>
      <c r="M217" s="151">
        <f t="shared" si="67"/>
        <v>0</v>
      </c>
    </row>
    <row r="218" spans="1:13" ht="15.75" x14ac:dyDescent="0.25">
      <c r="A218" s="136"/>
      <c r="B218" s="137"/>
      <c r="C218" s="138"/>
      <c r="D218" s="139"/>
      <c r="E218" s="139"/>
      <c r="F218" s="140" t="s">
        <v>3</v>
      </c>
      <c r="G218" s="141"/>
      <c r="H218" s="142"/>
      <c r="I218" s="142"/>
      <c r="J218" s="142"/>
      <c r="K218" s="142"/>
      <c r="L218" s="143"/>
      <c r="M218" s="151">
        <f t="shared" si="67"/>
        <v>0</v>
      </c>
    </row>
    <row r="219" spans="1:13" ht="15.75" customHeight="1" x14ac:dyDescent="0.25">
      <c r="A219" s="231">
        <v>1.18</v>
      </c>
      <c r="B219" s="232"/>
      <c r="C219" s="233">
        <v>920</v>
      </c>
      <c r="D219" s="234" t="s">
        <v>79</v>
      </c>
      <c r="E219" s="234"/>
      <c r="F219" s="234"/>
      <c r="G219" s="235">
        <f t="shared" ref="G219:M219" si="70">G223+G227+G231+G235+G239</f>
        <v>1062</v>
      </c>
      <c r="H219" s="235">
        <f t="shared" si="70"/>
        <v>6091202</v>
      </c>
      <c r="I219" s="235">
        <f>I223+I227+I231+I235+I239</f>
        <v>449600</v>
      </c>
      <c r="J219" s="235">
        <f t="shared" si="70"/>
        <v>74000</v>
      </c>
      <c r="K219" s="235">
        <f t="shared" si="70"/>
        <v>0</v>
      </c>
      <c r="L219" s="235">
        <f t="shared" si="70"/>
        <v>1418734</v>
      </c>
      <c r="M219" s="235">
        <f t="shared" si="70"/>
        <v>8033536</v>
      </c>
    </row>
    <row r="220" spans="1:13" ht="15.75" x14ac:dyDescent="0.25">
      <c r="A220" s="136"/>
      <c r="B220" s="137"/>
      <c r="C220" s="138"/>
      <c r="D220" s="139"/>
      <c r="E220" s="139"/>
      <c r="F220" s="140" t="s">
        <v>1</v>
      </c>
      <c r="G220" s="204">
        <f>G224+G228+G232+G236+G240</f>
        <v>1062</v>
      </c>
      <c r="H220" s="143">
        <f>H224+H228+H232+H236</f>
        <v>6076202</v>
      </c>
      <c r="I220" s="143">
        <f>I224+I228+I232+I236</f>
        <v>419600</v>
      </c>
      <c r="J220" s="143">
        <f t="shared" ref="H220:M221" si="71">J224+J228+J232+J236</f>
        <v>69000</v>
      </c>
      <c r="K220" s="143">
        <f t="shared" si="71"/>
        <v>0</v>
      </c>
      <c r="L220" s="143">
        <f t="shared" si="71"/>
        <v>1418734</v>
      </c>
      <c r="M220" s="143">
        <f t="shared" si="71"/>
        <v>7983536</v>
      </c>
    </row>
    <row r="221" spans="1:13" ht="15.75" x14ac:dyDescent="0.25">
      <c r="A221" s="136"/>
      <c r="B221" s="137"/>
      <c r="C221" s="138"/>
      <c r="D221" s="139"/>
      <c r="E221" s="139"/>
      <c r="F221" s="140" t="s">
        <v>2</v>
      </c>
      <c r="G221" s="204"/>
      <c r="H221" s="143">
        <f t="shared" si="71"/>
        <v>15000</v>
      </c>
      <c r="I221" s="143">
        <f>I225+I229+I233+I237</f>
        <v>30000</v>
      </c>
      <c r="J221" s="143">
        <f t="shared" si="71"/>
        <v>5000</v>
      </c>
      <c r="K221" s="143">
        <f t="shared" si="71"/>
        <v>0</v>
      </c>
      <c r="L221" s="143">
        <f t="shared" si="71"/>
        <v>0</v>
      </c>
      <c r="M221" s="143">
        <f t="shared" si="71"/>
        <v>50000</v>
      </c>
    </row>
    <row r="222" spans="1:13" ht="15.75" x14ac:dyDescent="0.25">
      <c r="A222" s="136"/>
      <c r="B222" s="137"/>
      <c r="C222" s="138"/>
      <c r="D222" s="139"/>
      <c r="E222" s="139"/>
      <c r="F222" s="140" t="s">
        <v>3</v>
      </c>
      <c r="G222" s="204"/>
      <c r="H222" s="143"/>
      <c r="I222" s="143"/>
      <c r="J222" s="142"/>
      <c r="K222" s="142"/>
      <c r="L222" s="142">
        <f>L226+L230+L234+L238</f>
        <v>0</v>
      </c>
      <c r="M222" s="142">
        <f>M226+M230+M234+M238</f>
        <v>0</v>
      </c>
    </row>
    <row r="223" spans="1:13" ht="15.75" x14ac:dyDescent="0.25">
      <c r="A223" s="160" t="s">
        <v>80</v>
      </c>
      <c r="B223" s="161"/>
      <c r="C223" s="162">
        <v>92015</v>
      </c>
      <c r="D223" s="163"/>
      <c r="E223" s="196" t="s">
        <v>91</v>
      </c>
      <c r="F223" s="196"/>
      <c r="G223" s="166">
        <f t="shared" ref="G223:M223" si="72">SUM(G224:G226)</f>
        <v>7</v>
      </c>
      <c r="H223" s="166">
        <f t="shared" si="72"/>
        <v>41109</v>
      </c>
      <c r="I223" s="166">
        <f t="shared" si="72"/>
        <v>9600</v>
      </c>
      <c r="J223" s="166">
        <f t="shared" si="72"/>
        <v>0</v>
      </c>
      <c r="K223" s="166">
        <f t="shared" si="72"/>
        <v>0</v>
      </c>
      <c r="L223" s="166">
        <f t="shared" si="72"/>
        <v>0</v>
      </c>
      <c r="M223" s="166">
        <f t="shared" si="72"/>
        <v>50709</v>
      </c>
    </row>
    <row r="224" spans="1:13" ht="15.75" x14ac:dyDescent="0.25">
      <c r="A224" s="136"/>
      <c r="B224" s="137"/>
      <c r="C224" s="138"/>
      <c r="D224" s="139"/>
      <c r="E224" s="139"/>
      <c r="F224" s="140" t="s">
        <v>1</v>
      </c>
      <c r="G224" s="204">
        <v>7</v>
      </c>
      <c r="H224" s="143">
        <v>41109</v>
      </c>
      <c r="I224" s="142">
        <v>9600</v>
      </c>
      <c r="J224" s="142"/>
      <c r="K224" s="142"/>
      <c r="L224" s="143"/>
      <c r="M224" s="151">
        <f t="shared" ref="M224:M238" si="73">SUM(H224:L224)</f>
        <v>50709</v>
      </c>
    </row>
    <row r="225" spans="1:13" ht="15.75" x14ac:dyDescent="0.25">
      <c r="A225" s="136"/>
      <c r="B225" s="137"/>
      <c r="C225" s="138"/>
      <c r="D225" s="139"/>
      <c r="E225" s="139"/>
      <c r="F225" s="140" t="s">
        <v>2</v>
      </c>
      <c r="G225" s="204"/>
      <c r="H225" s="143"/>
      <c r="I225" s="142"/>
      <c r="J225" s="142"/>
      <c r="K225" s="142"/>
      <c r="L225" s="143">
        <v>0</v>
      </c>
      <c r="M225" s="151">
        <f t="shared" si="73"/>
        <v>0</v>
      </c>
    </row>
    <row r="226" spans="1:13" ht="15.75" x14ac:dyDescent="0.25">
      <c r="A226" s="136"/>
      <c r="B226" s="137"/>
      <c r="C226" s="138"/>
      <c r="D226" s="139"/>
      <c r="E226" s="139"/>
      <c r="F226" s="140" t="s">
        <v>3</v>
      </c>
      <c r="G226" s="204"/>
      <c r="H226" s="143"/>
      <c r="I226" s="142"/>
      <c r="J226" s="142"/>
      <c r="K226" s="142"/>
      <c r="L226" s="143">
        <v>0</v>
      </c>
      <c r="M226" s="151">
        <f t="shared" si="73"/>
        <v>0</v>
      </c>
    </row>
    <row r="227" spans="1:13" ht="15.75" customHeight="1" x14ac:dyDescent="0.25">
      <c r="A227" s="160" t="s">
        <v>81</v>
      </c>
      <c r="B227" s="161"/>
      <c r="C227" s="162">
        <v>92250</v>
      </c>
      <c r="D227" s="163"/>
      <c r="E227" s="197" t="s">
        <v>82</v>
      </c>
      <c r="F227" s="198"/>
      <c r="G227" s="165">
        <f t="shared" ref="G227:M227" si="74">SUM(G228:G230)</f>
        <v>23</v>
      </c>
      <c r="H227" s="166">
        <f t="shared" si="74"/>
        <v>106000</v>
      </c>
      <c r="I227" s="166">
        <f t="shared" si="74"/>
        <v>40000</v>
      </c>
      <c r="J227" s="166">
        <f t="shared" si="74"/>
        <v>11000</v>
      </c>
      <c r="K227" s="166">
        <f t="shared" si="74"/>
        <v>0</v>
      </c>
      <c r="L227" s="166">
        <f t="shared" si="74"/>
        <v>750000</v>
      </c>
      <c r="M227" s="166">
        <f t="shared" si="74"/>
        <v>907000</v>
      </c>
    </row>
    <row r="228" spans="1:13" ht="15.75" x14ac:dyDescent="0.25">
      <c r="A228" s="136"/>
      <c r="B228" s="137"/>
      <c r="C228" s="138"/>
      <c r="D228" s="139"/>
      <c r="E228" s="139"/>
      <c r="F228" s="140" t="s">
        <v>1</v>
      </c>
      <c r="G228" s="204">
        <v>23</v>
      </c>
      <c r="H228" s="143">
        <v>101000</v>
      </c>
      <c r="I228" s="143">
        <v>20000</v>
      </c>
      <c r="J228" s="143">
        <v>6000</v>
      </c>
      <c r="K228" s="143"/>
      <c r="L228" s="143">
        <v>750000</v>
      </c>
      <c r="M228" s="205">
        <f t="shared" si="73"/>
        <v>877000</v>
      </c>
    </row>
    <row r="229" spans="1:13" ht="15.75" x14ac:dyDescent="0.25">
      <c r="A229" s="136"/>
      <c r="B229" s="137"/>
      <c r="C229" s="138"/>
      <c r="D229" s="139"/>
      <c r="E229" s="139"/>
      <c r="F229" s="140" t="s">
        <v>2</v>
      </c>
      <c r="G229" s="204"/>
      <c r="H229" s="143">
        <v>5000</v>
      </c>
      <c r="I229" s="143">
        <v>20000</v>
      </c>
      <c r="J229" s="142">
        <v>5000</v>
      </c>
      <c r="K229" s="142"/>
      <c r="L229" s="143">
        <v>0</v>
      </c>
      <c r="M229" s="151">
        <f t="shared" si="73"/>
        <v>30000</v>
      </c>
    </row>
    <row r="230" spans="1:13" ht="15.75" x14ac:dyDescent="0.25">
      <c r="A230" s="136"/>
      <c r="B230" s="137"/>
      <c r="C230" s="138"/>
      <c r="D230" s="139"/>
      <c r="E230" s="139"/>
      <c r="F230" s="140" t="s">
        <v>3</v>
      </c>
      <c r="G230" s="204"/>
      <c r="H230" s="143"/>
      <c r="I230" s="142"/>
      <c r="J230" s="142"/>
      <c r="K230" s="142"/>
      <c r="L230" s="143">
        <v>0</v>
      </c>
      <c r="M230" s="151">
        <f t="shared" si="73"/>
        <v>0</v>
      </c>
    </row>
    <row r="231" spans="1:13" ht="15.75" x14ac:dyDescent="0.25">
      <c r="A231" s="160" t="s">
        <v>83</v>
      </c>
      <c r="B231" s="161"/>
      <c r="C231" s="162">
        <v>93060</v>
      </c>
      <c r="D231" s="163"/>
      <c r="E231" s="196" t="s">
        <v>84</v>
      </c>
      <c r="F231" s="196"/>
      <c r="G231" s="165">
        <f t="shared" ref="G231:M231" si="75">SUM(G232:G234)</f>
        <v>823</v>
      </c>
      <c r="H231" s="166">
        <f t="shared" si="75"/>
        <v>4615043</v>
      </c>
      <c r="I231" s="166">
        <f t="shared" si="75"/>
        <v>330000</v>
      </c>
      <c r="J231" s="166">
        <f t="shared" si="75"/>
        <v>46000</v>
      </c>
      <c r="K231" s="166">
        <f t="shared" si="75"/>
        <v>0</v>
      </c>
      <c r="L231" s="166">
        <f t="shared" si="75"/>
        <v>668734</v>
      </c>
      <c r="M231" s="166">
        <f t="shared" si="75"/>
        <v>5659777</v>
      </c>
    </row>
    <row r="232" spans="1:13" ht="15.75" x14ac:dyDescent="0.25">
      <c r="A232" s="136"/>
      <c r="B232" s="137"/>
      <c r="C232" s="138"/>
      <c r="D232" s="139"/>
      <c r="E232" s="139"/>
      <c r="F232" s="140" t="s">
        <v>1</v>
      </c>
      <c r="G232" s="204">
        <v>823</v>
      </c>
      <c r="H232" s="143">
        <v>4615043</v>
      </c>
      <c r="I232" s="143">
        <v>330000</v>
      </c>
      <c r="J232" s="143">
        <v>46000</v>
      </c>
      <c r="K232" s="143"/>
      <c r="L232" s="143">
        <v>668734</v>
      </c>
      <c r="M232" s="205">
        <f t="shared" si="73"/>
        <v>5659777</v>
      </c>
    </row>
    <row r="233" spans="1:13" ht="15.75" x14ac:dyDescent="0.25">
      <c r="A233" s="136"/>
      <c r="B233" s="137"/>
      <c r="C233" s="138"/>
      <c r="D233" s="139"/>
      <c r="E233" s="139"/>
      <c r="F233" s="140" t="s">
        <v>2</v>
      </c>
      <c r="G233" s="204"/>
      <c r="H233" s="143">
        <v>0</v>
      </c>
      <c r="I233" s="142">
        <v>0</v>
      </c>
      <c r="J233" s="142"/>
      <c r="K233" s="142"/>
      <c r="L233" s="143"/>
      <c r="M233" s="151">
        <f t="shared" si="73"/>
        <v>0</v>
      </c>
    </row>
    <row r="234" spans="1:13" ht="15.75" x14ac:dyDescent="0.25">
      <c r="A234" s="136"/>
      <c r="B234" s="137"/>
      <c r="C234" s="138"/>
      <c r="D234" s="139"/>
      <c r="E234" s="139"/>
      <c r="F234" s="140" t="s">
        <v>3</v>
      </c>
      <c r="G234" s="204"/>
      <c r="H234" s="143"/>
      <c r="I234" s="142"/>
      <c r="J234" s="142"/>
      <c r="K234" s="142"/>
      <c r="L234" s="143">
        <v>0</v>
      </c>
      <c r="M234" s="151">
        <f t="shared" si="73"/>
        <v>0</v>
      </c>
    </row>
    <row r="235" spans="1:13" ht="15.75" x14ac:dyDescent="0.25">
      <c r="A235" s="160" t="s">
        <v>85</v>
      </c>
      <c r="B235" s="161"/>
      <c r="C235" s="162">
        <v>94260</v>
      </c>
      <c r="D235" s="163"/>
      <c r="E235" s="196" t="s">
        <v>106</v>
      </c>
      <c r="F235" s="196"/>
      <c r="G235" s="165">
        <f t="shared" ref="G235:M235" si="76">SUM(G236:G238)</f>
        <v>209</v>
      </c>
      <c r="H235" s="166">
        <f t="shared" si="76"/>
        <v>1329050</v>
      </c>
      <c r="I235" s="166">
        <f t="shared" si="76"/>
        <v>70000</v>
      </c>
      <c r="J235" s="166">
        <f t="shared" si="76"/>
        <v>17000</v>
      </c>
      <c r="K235" s="166">
        <f t="shared" si="76"/>
        <v>0</v>
      </c>
      <c r="L235" s="166">
        <f t="shared" si="76"/>
        <v>0</v>
      </c>
      <c r="M235" s="166">
        <f t="shared" si="76"/>
        <v>1416050</v>
      </c>
    </row>
    <row r="236" spans="1:13" ht="15.75" x14ac:dyDescent="0.25">
      <c r="A236" s="136"/>
      <c r="B236" s="137"/>
      <c r="C236" s="138"/>
      <c r="D236" s="139"/>
      <c r="E236" s="139"/>
      <c r="F236" s="140" t="s">
        <v>1</v>
      </c>
      <c r="G236" s="204">
        <v>209</v>
      </c>
      <c r="H236" s="143">
        <f>1329050-10000</f>
        <v>1319050</v>
      </c>
      <c r="I236" s="143">
        <v>60000</v>
      </c>
      <c r="J236" s="143">
        <v>17000</v>
      </c>
      <c r="K236" s="143"/>
      <c r="L236" s="143"/>
      <c r="M236" s="205">
        <f>SUM(H236:L236)</f>
        <v>1396050</v>
      </c>
    </row>
    <row r="237" spans="1:13" ht="15.75" x14ac:dyDescent="0.25">
      <c r="A237" s="136"/>
      <c r="B237" s="137"/>
      <c r="C237" s="138"/>
      <c r="D237" s="139"/>
      <c r="E237" s="139"/>
      <c r="F237" s="140" t="s">
        <v>2</v>
      </c>
      <c r="G237" s="204"/>
      <c r="H237" s="143">
        <v>10000</v>
      </c>
      <c r="I237" s="143">
        <v>10000</v>
      </c>
      <c r="J237" s="143"/>
      <c r="K237" s="143"/>
      <c r="L237" s="143">
        <v>0</v>
      </c>
      <c r="M237" s="208">
        <f t="shared" si="73"/>
        <v>20000</v>
      </c>
    </row>
    <row r="238" spans="1:13" ht="16.5" thickBot="1" x14ac:dyDescent="0.3">
      <c r="A238" s="209"/>
      <c r="B238" s="210"/>
      <c r="C238" s="211"/>
      <c r="D238" s="212"/>
      <c r="E238" s="212"/>
      <c r="F238" s="213" t="s">
        <v>3</v>
      </c>
      <c r="G238" s="214"/>
      <c r="H238" s="215"/>
      <c r="I238" s="215"/>
      <c r="J238" s="215"/>
      <c r="K238" s="215"/>
      <c r="L238" s="216">
        <v>0</v>
      </c>
      <c r="M238" s="217">
        <f t="shared" si="73"/>
        <v>0</v>
      </c>
    </row>
  </sheetData>
  <mergeCells count="59">
    <mergeCell ref="E235:F235"/>
    <mergeCell ref="D19:F19"/>
    <mergeCell ref="D23:F23"/>
    <mergeCell ref="E87:F87"/>
    <mergeCell ref="D75:F75"/>
    <mergeCell ref="E79:F79"/>
    <mergeCell ref="E139:F139"/>
    <mergeCell ref="E71:F71"/>
    <mergeCell ref="E27:F27"/>
    <mergeCell ref="E31:F31"/>
    <mergeCell ref="E35:F35"/>
    <mergeCell ref="E91:F91"/>
    <mergeCell ref="E43:F43"/>
    <mergeCell ref="E47:F47"/>
    <mergeCell ref="E51:F51"/>
    <mergeCell ref="D55:F55"/>
    <mergeCell ref="A1:M1"/>
    <mergeCell ref="B3:E3"/>
    <mergeCell ref="D7:F7"/>
    <mergeCell ref="E11:F11"/>
    <mergeCell ref="E15:F15"/>
    <mergeCell ref="D59:F59"/>
    <mergeCell ref="D63:F63"/>
    <mergeCell ref="E39:F39"/>
    <mergeCell ref="E67:F67"/>
    <mergeCell ref="E83:F83"/>
    <mergeCell ref="E231:F231"/>
    <mergeCell ref="E171:F171"/>
    <mergeCell ref="D195:F195"/>
    <mergeCell ref="D199:F199"/>
    <mergeCell ref="E207:F207"/>
    <mergeCell ref="E187:F187"/>
    <mergeCell ref="E227:F227"/>
    <mergeCell ref="E211:F211"/>
    <mergeCell ref="E179:F179"/>
    <mergeCell ref="D203:F203"/>
    <mergeCell ref="E223:F223"/>
    <mergeCell ref="E183:F183"/>
    <mergeCell ref="E215:F215"/>
    <mergeCell ref="D219:F219"/>
    <mergeCell ref="D175:F175"/>
    <mergeCell ref="D191:F191"/>
    <mergeCell ref="E95:F95"/>
    <mergeCell ref="E103:F103"/>
    <mergeCell ref="E107:F107"/>
    <mergeCell ref="D111:F111"/>
    <mergeCell ref="E135:F135"/>
    <mergeCell ref="D115:F115"/>
    <mergeCell ref="E119:F119"/>
    <mergeCell ref="D131:F131"/>
    <mergeCell ref="D163:F163"/>
    <mergeCell ref="E123:F123"/>
    <mergeCell ref="E127:F127"/>
    <mergeCell ref="E167:F167"/>
    <mergeCell ref="E143:F143"/>
    <mergeCell ref="D147:F147"/>
    <mergeCell ref="E151:F151"/>
    <mergeCell ref="E155:F155"/>
    <mergeCell ref="E159:F159"/>
  </mergeCells>
  <phoneticPr fontId="13" type="noConversion"/>
  <pageMargins left="0.7" right="0.7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97"/>
  <sheetViews>
    <sheetView tabSelected="1" topLeftCell="A78" workbookViewId="0">
      <selection activeCell="D128" sqref="D128"/>
    </sheetView>
  </sheetViews>
  <sheetFormatPr defaultRowHeight="15" x14ac:dyDescent="0.25"/>
  <cols>
    <col min="1" max="1" width="15.85546875" customWidth="1"/>
    <col min="2" max="3" width="0" hidden="1" customWidth="1"/>
    <col min="4" max="4" width="89.85546875" bestFit="1" customWidth="1"/>
    <col min="5" max="5" width="13.85546875" customWidth="1"/>
    <col min="6" max="6" width="17.28515625" customWidth="1"/>
    <col min="7" max="7" width="17.7109375" customWidth="1"/>
    <col min="8" max="8" width="11.28515625" customWidth="1"/>
    <col min="9" max="9" width="2.5703125" customWidth="1"/>
    <col min="10" max="10" width="2.42578125" style="7" customWidth="1"/>
    <col min="11" max="11" width="21.42578125" style="7" customWidth="1"/>
    <col min="12" max="12" width="11.85546875" customWidth="1"/>
    <col min="13" max="13" width="13.7109375" customWidth="1"/>
  </cols>
  <sheetData>
    <row r="1" spans="1:13" ht="15.75" x14ac:dyDescent="0.25">
      <c r="A1" s="108" t="s">
        <v>126</v>
      </c>
      <c r="B1" s="109"/>
      <c r="C1" s="109" t="s">
        <v>125</v>
      </c>
      <c r="D1" s="112" t="s">
        <v>131</v>
      </c>
      <c r="E1" s="114" t="s">
        <v>276</v>
      </c>
      <c r="F1" s="114"/>
      <c r="G1" s="114"/>
      <c r="H1" s="115"/>
    </row>
    <row r="2" spans="1:13" ht="31.5" x14ac:dyDescent="0.25">
      <c r="A2" s="110"/>
      <c r="B2" s="111"/>
      <c r="C2" s="111"/>
      <c r="D2" s="113"/>
      <c r="E2" s="63" t="s">
        <v>88</v>
      </c>
      <c r="F2" s="63" t="s">
        <v>154</v>
      </c>
      <c r="G2" s="64" t="s">
        <v>155</v>
      </c>
      <c r="H2" s="65" t="s">
        <v>3</v>
      </c>
    </row>
    <row r="3" spans="1:13" ht="15.75" x14ac:dyDescent="0.25">
      <c r="A3" s="116"/>
      <c r="B3" s="117"/>
      <c r="C3" s="117"/>
      <c r="D3" s="85" t="s">
        <v>277</v>
      </c>
      <c r="E3" s="66">
        <f>E4+E7+E56+E60+E65+E77+E93</f>
        <v>4684114</v>
      </c>
      <c r="F3" s="66">
        <f>F4+F7+F56+F60+F65+F77+F93</f>
        <v>3334114</v>
      </c>
      <c r="G3" s="66">
        <f>G4+G7+G56+G60+G65+G77+G93</f>
        <v>1350000</v>
      </c>
      <c r="H3" s="66">
        <f>H4+H7+H56+H60+H65+H77+H93</f>
        <v>0</v>
      </c>
    </row>
    <row r="4" spans="1:13" ht="15.75" x14ac:dyDescent="0.25">
      <c r="A4" s="118" t="s">
        <v>127</v>
      </c>
      <c r="B4" s="119"/>
      <c r="C4" s="119"/>
      <c r="D4" s="120"/>
      <c r="E4" s="56">
        <f t="shared" ref="E4:H5" si="0">E5</f>
        <v>50000</v>
      </c>
      <c r="F4" s="56">
        <f t="shared" si="0"/>
        <v>20000</v>
      </c>
      <c r="G4" s="56">
        <f t="shared" si="0"/>
        <v>30000</v>
      </c>
      <c r="H4" s="56">
        <f t="shared" si="0"/>
        <v>0</v>
      </c>
    </row>
    <row r="5" spans="1:13" ht="18.75" customHeight="1" x14ac:dyDescent="0.35">
      <c r="A5" s="60">
        <v>16003</v>
      </c>
      <c r="B5" s="121"/>
      <c r="C5" s="121"/>
      <c r="D5" s="121"/>
      <c r="E5" s="61">
        <f>E6</f>
        <v>50000</v>
      </c>
      <c r="F5" s="61">
        <f t="shared" si="0"/>
        <v>20000</v>
      </c>
      <c r="G5" s="61">
        <f t="shared" si="0"/>
        <v>30000</v>
      </c>
      <c r="H5" s="62">
        <f t="shared" si="0"/>
        <v>0</v>
      </c>
      <c r="K5" s="86"/>
      <c r="L5" s="7"/>
      <c r="M5" s="7"/>
    </row>
    <row r="6" spans="1:13" ht="15.75" x14ac:dyDescent="0.25">
      <c r="A6" s="33">
        <v>1</v>
      </c>
      <c r="B6" s="15"/>
      <c r="C6" s="15"/>
      <c r="D6" s="15" t="s">
        <v>282</v>
      </c>
      <c r="E6" s="16">
        <f>F6+G6+H6</f>
        <v>50000</v>
      </c>
      <c r="F6" s="48">
        <v>20000</v>
      </c>
      <c r="G6" s="16">
        <v>30000</v>
      </c>
      <c r="H6" s="34"/>
      <c r="L6" s="7"/>
      <c r="M6" s="7"/>
    </row>
    <row r="7" spans="1:13" ht="15.75" x14ac:dyDescent="0.25">
      <c r="A7" s="118" t="s">
        <v>29</v>
      </c>
      <c r="B7" s="119"/>
      <c r="C7" s="119"/>
      <c r="D7" s="120"/>
      <c r="E7" s="56">
        <f>E8</f>
        <v>2615941</v>
      </c>
      <c r="F7" s="56">
        <f>F8</f>
        <v>1845941</v>
      </c>
      <c r="G7" s="56">
        <f>G8</f>
        <v>770000</v>
      </c>
      <c r="H7" s="57">
        <f>H8</f>
        <v>0</v>
      </c>
    </row>
    <row r="8" spans="1:13" ht="15.75" x14ac:dyDescent="0.25">
      <c r="A8" s="60">
        <v>18163</v>
      </c>
      <c r="B8" s="105" t="s">
        <v>216</v>
      </c>
      <c r="C8" s="106"/>
      <c r="D8" s="107"/>
      <c r="E8" s="61">
        <f>SUM(E9:E55)</f>
        <v>2615941</v>
      </c>
      <c r="F8" s="61">
        <f>SUM(F9:F55)</f>
        <v>1845941</v>
      </c>
      <c r="G8" s="61">
        <f>SUM(G9:G55)</f>
        <v>770000</v>
      </c>
      <c r="H8" s="61">
        <f>SUM(H9:H55)</f>
        <v>0</v>
      </c>
    </row>
    <row r="9" spans="1:13" ht="15.75" x14ac:dyDescent="0.25">
      <c r="A9" s="33">
        <v>2</v>
      </c>
      <c r="B9" s="17"/>
      <c r="C9" s="15"/>
      <c r="D9" s="15" t="s">
        <v>301</v>
      </c>
      <c r="E9" s="18">
        <f>F9+G9+H9</f>
        <v>9000</v>
      </c>
      <c r="F9" s="16">
        <v>0</v>
      </c>
      <c r="G9" s="11">
        <v>9000</v>
      </c>
      <c r="H9" s="35"/>
    </row>
    <row r="10" spans="1:13" ht="15.75" x14ac:dyDescent="0.25">
      <c r="A10" s="33">
        <v>3</v>
      </c>
      <c r="B10" s="17"/>
      <c r="C10" s="15"/>
      <c r="D10" s="15" t="s">
        <v>305</v>
      </c>
      <c r="E10" s="18">
        <f>F10+G10+H10</f>
        <v>35000</v>
      </c>
      <c r="F10" s="16">
        <v>35000</v>
      </c>
      <c r="G10" s="11"/>
      <c r="H10" s="35"/>
    </row>
    <row r="11" spans="1:13" ht="15.75" x14ac:dyDescent="0.25">
      <c r="A11" s="33">
        <v>4</v>
      </c>
      <c r="B11" s="17"/>
      <c r="C11" s="15"/>
      <c r="D11" s="15" t="s">
        <v>304</v>
      </c>
      <c r="E11" s="18">
        <f>F11+G11+H11</f>
        <v>25000</v>
      </c>
      <c r="F11" s="16"/>
      <c r="G11" s="11">
        <v>25000</v>
      </c>
      <c r="H11" s="35"/>
    </row>
    <row r="12" spans="1:13" ht="15.75" x14ac:dyDescent="0.25">
      <c r="A12" s="33">
        <v>5</v>
      </c>
      <c r="B12" s="17"/>
      <c r="C12" s="15"/>
      <c r="D12" s="15" t="s">
        <v>312</v>
      </c>
      <c r="E12" s="18">
        <f>F12+G12+H12</f>
        <v>21703</v>
      </c>
      <c r="F12" s="16">
        <v>21703</v>
      </c>
      <c r="G12" s="11"/>
      <c r="H12" s="35"/>
    </row>
    <row r="13" spans="1:13" ht="15.75" x14ac:dyDescent="0.25">
      <c r="A13" s="33">
        <v>6</v>
      </c>
      <c r="B13" s="17"/>
      <c r="C13" s="15"/>
      <c r="D13" s="19" t="s">
        <v>283</v>
      </c>
      <c r="E13" s="18">
        <f t="shared" ref="E13:E55" si="1">F13+G13+H13</f>
        <v>95000</v>
      </c>
      <c r="F13" s="11">
        <v>70000</v>
      </c>
      <c r="G13" s="11">
        <v>25000</v>
      </c>
      <c r="H13" s="35"/>
    </row>
    <row r="14" spans="1:13" ht="15.75" x14ac:dyDescent="0.25">
      <c r="A14" s="33">
        <v>7</v>
      </c>
      <c r="B14" s="17"/>
      <c r="C14" s="15"/>
      <c r="D14" s="15" t="s">
        <v>174</v>
      </c>
      <c r="E14" s="18">
        <f t="shared" si="1"/>
        <v>30000</v>
      </c>
      <c r="F14" s="16">
        <v>30000</v>
      </c>
      <c r="G14" s="11"/>
      <c r="H14" s="35"/>
    </row>
    <row r="15" spans="1:13" ht="15.75" x14ac:dyDescent="0.25">
      <c r="A15" s="33">
        <v>8</v>
      </c>
      <c r="B15" s="17"/>
      <c r="C15" s="15"/>
      <c r="D15" s="15" t="s">
        <v>175</v>
      </c>
      <c r="E15" s="18">
        <f t="shared" si="1"/>
        <v>43000</v>
      </c>
      <c r="F15" s="16">
        <v>43000</v>
      </c>
      <c r="G15" s="11"/>
      <c r="H15" s="35"/>
    </row>
    <row r="16" spans="1:13" ht="15.75" x14ac:dyDescent="0.25">
      <c r="A16" s="33">
        <v>9</v>
      </c>
      <c r="B16" s="17"/>
      <c r="C16" s="15"/>
      <c r="D16" s="15" t="s">
        <v>176</v>
      </c>
      <c r="E16" s="18">
        <f t="shared" si="1"/>
        <v>55000</v>
      </c>
      <c r="F16" s="16">
        <v>55000</v>
      </c>
      <c r="G16" s="11"/>
      <c r="H16" s="35"/>
    </row>
    <row r="17" spans="1:8" ht="15.75" x14ac:dyDescent="0.25">
      <c r="A17" s="33">
        <v>10</v>
      </c>
      <c r="B17" s="17"/>
      <c r="C17" s="15"/>
      <c r="D17" s="15" t="s">
        <v>177</v>
      </c>
      <c r="E17" s="18">
        <f t="shared" si="1"/>
        <v>35000</v>
      </c>
      <c r="F17" s="16">
        <v>35000</v>
      </c>
      <c r="G17" s="11"/>
      <c r="H17" s="35"/>
    </row>
    <row r="18" spans="1:8" ht="15.75" x14ac:dyDescent="0.25">
      <c r="A18" s="33">
        <v>11</v>
      </c>
      <c r="B18" s="17"/>
      <c r="C18" s="15"/>
      <c r="D18" s="15" t="s">
        <v>307</v>
      </c>
      <c r="E18" s="18">
        <f t="shared" si="1"/>
        <v>150000</v>
      </c>
      <c r="F18" s="16">
        <v>80000</v>
      </c>
      <c r="G18" s="11">
        <v>70000</v>
      </c>
      <c r="H18" s="35"/>
    </row>
    <row r="19" spans="1:8" ht="15.75" x14ac:dyDescent="0.25">
      <c r="A19" s="33">
        <v>12</v>
      </c>
      <c r="B19" s="17"/>
      <c r="C19" s="15"/>
      <c r="D19" s="15" t="s">
        <v>178</v>
      </c>
      <c r="E19" s="18">
        <f t="shared" si="1"/>
        <v>110000</v>
      </c>
      <c r="F19" s="16">
        <v>0</v>
      </c>
      <c r="G19" s="11">
        <v>110000</v>
      </c>
      <c r="H19" s="35"/>
    </row>
    <row r="20" spans="1:8" ht="15.75" x14ac:dyDescent="0.25">
      <c r="A20" s="33">
        <v>13</v>
      </c>
      <c r="B20" s="17"/>
      <c r="C20" s="15"/>
      <c r="D20" s="15" t="s">
        <v>179</v>
      </c>
      <c r="E20" s="18">
        <f t="shared" si="1"/>
        <v>75000</v>
      </c>
      <c r="F20" s="16">
        <v>0</v>
      </c>
      <c r="G20" s="11">
        <v>75000</v>
      </c>
      <c r="H20" s="35"/>
    </row>
    <row r="21" spans="1:8" ht="15.75" x14ac:dyDescent="0.25">
      <c r="A21" s="33">
        <v>14</v>
      </c>
      <c r="B21" s="17"/>
      <c r="C21" s="15"/>
      <c r="D21" s="15" t="s">
        <v>284</v>
      </c>
      <c r="E21" s="18">
        <f t="shared" si="1"/>
        <v>70000</v>
      </c>
      <c r="F21" s="16">
        <v>70000</v>
      </c>
      <c r="G21" s="11"/>
      <c r="H21" s="35"/>
    </row>
    <row r="22" spans="1:8" ht="15.75" x14ac:dyDescent="0.25">
      <c r="A22" s="33">
        <v>15</v>
      </c>
      <c r="B22" s="17"/>
      <c r="C22" s="15"/>
      <c r="D22" s="15" t="s">
        <v>285</v>
      </c>
      <c r="E22" s="18">
        <f t="shared" si="1"/>
        <v>60000</v>
      </c>
      <c r="F22" s="16">
        <v>60000</v>
      </c>
      <c r="G22" s="20"/>
      <c r="H22" s="39"/>
    </row>
    <row r="23" spans="1:8" ht="15.75" x14ac:dyDescent="0.25">
      <c r="A23" s="33">
        <v>16</v>
      </c>
      <c r="B23" s="17"/>
      <c r="C23" s="15"/>
      <c r="D23" s="15" t="s">
        <v>286</v>
      </c>
      <c r="E23" s="18">
        <f t="shared" si="1"/>
        <v>15000</v>
      </c>
      <c r="F23" s="16">
        <v>15000</v>
      </c>
      <c r="G23" s="20"/>
      <c r="H23" s="39"/>
    </row>
    <row r="24" spans="1:8" ht="15.75" x14ac:dyDescent="0.25">
      <c r="A24" s="33">
        <v>17</v>
      </c>
      <c r="B24" s="17"/>
      <c r="C24" s="15"/>
      <c r="D24" s="15" t="s">
        <v>287</v>
      </c>
      <c r="E24" s="18">
        <f t="shared" si="1"/>
        <v>60000</v>
      </c>
      <c r="F24" s="16">
        <v>60000</v>
      </c>
      <c r="G24" s="20"/>
      <c r="H24" s="39"/>
    </row>
    <row r="25" spans="1:8" ht="15.75" x14ac:dyDescent="0.25">
      <c r="A25" s="33">
        <v>18</v>
      </c>
      <c r="B25" s="17"/>
      <c r="C25" s="15"/>
      <c r="D25" s="15" t="s">
        <v>180</v>
      </c>
      <c r="E25" s="18">
        <f t="shared" si="1"/>
        <v>55000</v>
      </c>
      <c r="F25" s="16">
        <v>55000</v>
      </c>
      <c r="G25" s="20"/>
      <c r="H25" s="39"/>
    </row>
    <row r="26" spans="1:8" ht="15.75" x14ac:dyDescent="0.25">
      <c r="A26" s="33">
        <v>19</v>
      </c>
      <c r="B26" s="17"/>
      <c r="C26" s="15"/>
      <c r="D26" s="15" t="s">
        <v>181</v>
      </c>
      <c r="E26" s="18">
        <f t="shared" si="1"/>
        <v>45000</v>
      </c>
      <c r="F26" s="16">
        <v>45000</v>
      </c>
      <c r="G26" s="20"/>
      <c r="H26" s="39"/>
    </row>
    <row r="27" spans="1:8" ht="15.75" x14ac:dyDescent="0.25">
      <c r="A27" s="33">
        <v>20</v>
      </c>
      <c r="B27" s="17"/>
      <c r="C27" s="15"/>
      <c r="D27" s="15" t="s">
        <v>182</v>
      </c>
      <c r="E27" s="18">
        <f t="shared" si="1"/>
        <v>36000</v>
      </c>
      <c r="F27" s="16">
        <v>36000</v>
      </c>
      <c r="G27" s="20"/>
      <c r="H27" s="39"/>
    </row>
    <row r="28" spans="1:8" ht="15.75" x14ac:dyDescent="0.25">
      <c r="A28" s="33">
        <v>21</v>
      </c>
      <c r="B28" s="17"/>
      <c r="C28" s="15"/>
      <c r="D28" s="15" t="s">
        <v>183</v>
      </c>
      <c r="E28" s="18">
        <f t="shared" si="1"/>
        <v>45000</v>
      </c>
      <c r="F28" s="16">
        <v>45000</v>
      </c>
      <c r="G28" s="20"/>
      <c r="H28" s="39"/>
    </row>
    <row r="29" spans="1:8" ht="15.75" x14ac:dyDescent="0.25">
      <c r="A29" s="33">
        <v>22</v>
      </c>
      <c r="B29" s="17"/>
      <c r="C29" s="15"/>
      <c r="D29" s="15" t="s">
        <v>280</v>
      </c>
      <c r="E29" s="18">
        <f t="shared" si="1"/>
        <v>55000</v>
      </c>
      <c r="F29" s="16">
        <v>0</v>
      </c>
      <c r="G29" s="20">
        <v>55000</v>
      </c>
      <c r="H29" s="39"/>
    </row>
    <row r="30" spans="1:8" ht="15.75" x14ac:dyDescent="0.25">
      <c r="A30" s="33">
        <v>23</v>
      </c>
      <c r="B30" s="17"/>
      <c r="C30" s="15"/>
      <c r="D30" s="15" t="s">
        <v>288</v>
      </c>
      <c r="E30" s="18">
        <f t="shared" si="1"/>
        <v>45000</v>
      </c>
      <c r="F30" s="16">
        <v>45000</v>
      </c>
      <c r="G30" s="20"/>
      <c r="H30" s="39"/>
    </row>
    <row r="31" spans="1:8" ht="15.75" x14ac:dyDescent="0.25">
      <c r="A31" s="33">
        <v>24</v>
      </c>
      <c r="B31" s="17"/>
      <c r="C31" s="15"/>
      <c r="D31" s="15" t="s">
        <v>185</v>
      </c>
      <c r="E31" s="18">
        <f t="shared" si="1"/>
        <v>62000</v>
      </c>
      <c r="F31" s="16">
        <v>62000</v>
      </c>
      <c r="G31" s="20"/>
      <c r="H31" s="39"/>
    </row>
    <row r="32" spans="1:8" ht="15.75" x14ac:dyDescent="0.25">
      <c r="A32" s="33">
        <v>25</v>
      </c>
      <c r="B32" s="17"/>
      <c r="C32" s="15"/>
      <c r="D32" s="15" t="s">
        <v>281</v>
      </c>
      <c r="E32" s="18">
        <f t="shared" si="1"/>
        <v>20000</v>
      </c>
      <c r="F32" s="16">
        <v>20000</v>
      </c>
      <c r="G32" s="20"/>
      <c r="H32" s="39"/>
    </row>
    <row r="33" spans="1:8" ht="15.75" x14ac:dyDescent="0.25">
      <c r="A33" s="33">
        <v>26</v>
      </c>
      <c r="B33" s="17"/>
      <c r="C33" s="15"/>
      <c r="D33" s="15" t="s">
        <v>186</v>
      </c>
      <c r="E33" s="18">
        <f t="shared" si="1"/>
        <v>36000</v>
      </c>
      <c r="F33" s="16">
        <v>36000</v>
      </c>
      <c r="G33" s="20"/>
      <c r="H33" s="39"/>
    </row>
    <row r="34" spans="1:8" ht="15.75" x14ac:dyDescent="0.25">
      <c r="A34" s="33">
        <v>27</v>
      </c>
      <c r="B34" s="17"/>
      <c r="C34" s="15"/>
      <c r="D34" s="15" t="s">
        <v>187</v>
      </c>
      <c r="E34" s="18">
        <f t="shared" si="1"/>
        <v>53000</v>
      </c>
      <c r="F34" s="16">
        <v>53000</v>
      </c>
      <c r="G34" s="20"/>
      <c r="H34" s="39"/>
    </row>
    <row r="35" spans="1:8" ht="17.25" customHeight="1" x14ac:dyDescent="0.25">
      <c r="A35" s="33">
        <v>28</v>
      </c>
      <c r="B35" s="17"/>
      <c r="C35" s="15"/>
      <c r="D35" s="22" t="s">
        <v>188</v>
      </c>
      <c r="E35" s="18">
        <f t="shared" si="1"/>
        <v>71000</v>
      </c>
      <c r="F35" s="20">
        <v>50000</v>
      </c>
      <c r="G35" s="20">
        <v>21000</v>
      </c>
      <c r="H35" s="39"/>
    </row>
    <row r="36" spans="1:8" ht="15.75" x14ac:dyDescent="0.25">
      <c r="A36" s="33">
        <v>29</v>
      </c>
      <c r="B36" s="17"/>
      <c r="C36" s="15"/>
      <c r="D36" s="43" t="s">
        <v>189</v>
      </c>
      <c r="E36" s="18">
        <f t="shared" si="1"/>
        <v>25000</v>
      </c>
      <c r="F36" s="20">
        <v>25000</v>
      </c>
      <c r="G36" s="20"/>
      <c r="H36" s="39"/>
    </row>
    <row r="37" spans="1:8" ht="15.75" x14ac:dyDescent="0.25">
      <c r="A37" s="33">
        <v>30</v>
      </c>
      <c r="B37" s="17"/>
      <c r="C37" s="15"/>
      <c r="D37" s="44" t="s">
        <v>300</v>
      </c>
      <c r="E37" s="18">
        <f t="shared" si="1"/>
        <v>38000</v>
      </c>
      <c r="F37" s="20">
        <v>38000</v>
      </c>
      <c r="G37" s="20"/>
      <c r="H37" s="39"/>
    </row>
    <row r="38" spans="1:8" ht="15.75" x14ac:dyDescent="0.25">
      <c r="A38" s="33">
        <v>31</v>
      </c>
      <c r="B38" s="17"/>
      <c r="C38" s="15"/>
      <c r="D38" s="25" t="s">
        <v>289</v>
      </c>
      <c r="E38" s="18">
        <f t="shared" si="1"/>
        <v>110000</v>
      </c>
      <c r="F38" s="20">
        <v>0</v>
      </c>
      <c r="G38" s="20">
        <v>110000</v>
      </c>
      <c r="H38" s="39"/>
    </row>
    <row r="39" spans="1:8" ht="15.75" x14ac:dyDescent="0.25">
      <c r="A39" s="33">
        <v>32</v>
      </c>
      <c r="B39" s="17"/>
      <c r="C39" s="15"/>
      <c r="D39" s="25" t="s">
        <v>191</v>
      </c>
      <c r="E39" s="18">
        <f t="shared" si="1"/>
        <v>40000</v>
      </c>
      <c r="F39" s="20">
        <v>40000</v>
      </c>
      <c r="G39" s="11"/>
      <c r="H39" s="35"/>
    </row>
    <row r="40" spans="1:8" ht="15.75" x14ac:dyDescent="0.25">
      <c r="A40" s="33">
        <v>33</v>
      </c>
      <c r="B40" s="17"/>
      <c r="C40" s="15"/>
      <c r="D40" s="43" t="s">
        <v>192</v>
      </c>
      <c r="E40" s="18">
        <f t="shared" si="1"/>
        <v>115758</v>
      </c>
      <c r="F40" s="20">
        <f>65758+50000</f>
        <v>115758</v>
      </c>
      <c r="G40" s="11"/>
      <c r="H40" s="35"/>
    </row>
    <row r="41" spans="1:8" ht="15.75" x14ac:dyDescent="0.25">
      <c r="A41" s="33">
        <v>34</v>
      </c>
      <c r="B41" s="17"/>
      <c r="C41" s="15"/>
      <c r="D41" s="43" t="s">
        <v>215</v>
      </c>
      <c r="E41" s="18">
        <f t="shared" si="1"/>
        <v>100000</v>
      </c>
      <c r="F41" s="20">
        <v>0</v>
      </c>
      <c r="G41" s="11">
        <v>100000</v>
      </c>
      <c r="H41" s="35"/>
    </row>
    <row r="42" spans="1:8" ht="15.75" x14ac:dyDescent="0.25">
      <c r="A42" s="33">
        <v>35</v>
      </c>
      <c r="B42" s="17"/>
      <c r="C42" s="15"/>
      <c r="D42" s="43" t="s">
        <v>290</v>
      </c>
      <c r="E42" s="18">
        <f t="shared" si="1"/>
        <v>30500</v>
      </c>
      <c r="F42" s="45">
        <v>30500</v>
      </c>
      <c r="G42" s="11"/>
      <c r="H42" s="35"/>
    </row>
    <row r="43" spans="1:8" ht="15.75" x14ac:dyDescent="0.25">
      <c r="A43" s="33">
        <v>36</v>
      </c>
      <c r="B43" s="17"/>
      <c r="C43" s="15"/>
      <c r="D43" s="43" t="s">
        <v>193</v>
      </c>
      <c r="E43" s="18">
        <f t="shared" si="1"/>
        <v>30000</v>
      </c>
      <c r="F43" s="45">
        <v>30000</v>
      </c>
      <c r="G43" s="11"/>
      <c r="H43" s="35"/>
    </row>
    <row r="44" spans="1:8" ht="15.75" x14ac:dyDescent="0.25">
      <c r="A44" s="33">
        <v>37</v>
      </c>
      <c r="B44" s="17"/>
      <c r="C44" s="15"/>
      <c r="D44" s="43" t="s">
        <v>302</v>
      </c>
      <c r="E44" s="18">
        <f t="shared" si="1"/>
        <v>28500</v>
      </c>
      <c r="F44" s="20">
        <v>18500</v>
      </c>
      <c r="G44" s="11">
        <v>10000</v>
      </c>
      <c r="H44" s="35"/>
    </row>
    <row r="45" spans="1:8" ht="15.75" x14ac:dyDescent="0.25">
      <c r="A45" s="33">
        <v>38</v>
      </c>
      <c r="B45" s="17"/>
      <c r="C45" s="15"/>
      <c r="D45" s="43" t="s">
        <v>194</v>
      </c>
      <c r="E45" s="18">
        <f t="shared" si="1"/>
        <v>40000</v>
      </c>
      <c r="F45" s="20">
        <v>40000</v>
      </c>
      <c r="G45" s="11"/>
      <c r="H45" s="35"/>
    </row>
    <row r="46" spans="1:8" ht="15.75" x14ac:dyDescent="0.25">
      <c r="A46" s="33">
        <v>39</v>
      </c>
      <c r="B46" s="17"/>
      <c r="C46" s="15"/>
      <c r="D46" s="82" t="s">
        <v>195</v>
      </c>
      <c r="E46" s="18">
        <f t="shared" si="1"/>
        <v>42483</v>
      </c>
      <c r="F46" s="20">
        <f>25000+12483</f>
        <v>37483</v>
      </c>
      <c r="G46" s="11">
        <v>5000</v>
      </c>
      <c r="H46" s="35"/>
    </row>
    <row r="47" spans="1:8" ht="15.75" x14ac:dyDescent="0.25">
      <c r="A47" s="33">
        <v>40</v>
      </c>
      <c r="B47" s="17"/>
      <c r="C47" s="15"/>
      <c r="D47" s="43" t="s">
        <v>196</v>
      </c>
      <c r="E47" s="18">
        <f t="shared" si="1"/>
        <v>24000</v>
      </c>
      <c r="F47" s="20">
        <v>10000</v>
      </c>
      <c r="G47" s="11">
        <v>14000</v>
      </c>
      <c r="H47" s="35"/>
    </row>
    <row r="48" spans="1:8" ht="15.75" x14ac:dyDescent="0.25">
      <c r="A48" s="33">
        <v>41</v>
      </c>
      <c r="B48" s="17"/>
      <c r="C48" s="15"/>
      <c r="D48" s="43" t="s">
        <v>197</v>
      </c>
      <c r="E48" s="18">
        <f t="shared" si="1"/>
        <v>19224</v>
      </c>
      <c r="F48" s="20">
        <v>19224</v>
      </c>
      <c r="G48" s="11"/>
      <c r="H48" s="35"/>
    </row>
    <row r="49" spans="1:8" ht="15.75" x14ac:dyDescent="0.25">
      <c r="A49" s="33">
        <v>42</v>
      </c>
      <c r="B49" s="17"/>
      <c r="C49" s="15"/>
      <c r="D49" s="43" t="s">
        <v>198</v>
      </c>
      <c r="E49" s="18">
        <f t="shared" si="1"/>
        <v>131173</v>
      </c>
      <c r="F49" s="20">
        <f>125000+1173</f>
        <v>126173</v>
      </c>
      <c r="G49" s="11">
        <v>5000</v>
      </c>
      <c r="H49" s="35"/>
    </row>
    <row r="50" spans="1:8" ht="15.75" x14ac:dyDescent="0.25">
      <c r="A50" s="33">
        <v>43</v>
      </c>
      <c r="B50" s="17"/>
      <c r="C50" s="15"/>
      <c r="D50" s="43" t="s">
        <v>199</v>
      </c>
      <c r="E50" s="18">
        <f t="shared" si="1"/>
        <v>58000</v>
      </c>
      <c r="F50" s="20">
        <f>23000+35000</f>
        <v>58000</v>
      </c>
      <c r="G50" s="11"/>
      <c r="H50" s="35"/>
    </row>
    <row r="51" spans="1:8" ht="15.75" x14ac:dyDescent="0.25">
      <c r="A51" s="33">
        <v>44</v>
      </c>
      <c r="B51" s="17"/>
      <c r="C51" s="15"/>
      <c r="D51" s="43" t="s">
        <v>303</v>
      </c>
      <c r="E51" s="18">
        <f t="shared" si="1"/>
        <v>88000</v>
      </c>
      <c r="F51" s="20">
        <f>70000+18000</f>
        <v>88000</v>
      </c>
      <c r="G51" s="11"/>
      <c r="H51" s="35"/>
    </row>
    <row r="52" spans="1:8" ht="15.75" x14ac:dyDescent="0.25">
      <c r="A52" s="33">
        <v>45</v>
      </c>
      <c r="B52" s="17"/>
      <c r="C52" s="15"/>
      <c r="D52" s="25" t="s">
        <v>200</v>
      </c>
      <c r="E52" s="18">
        <f t="shared" si="1"/>
        <v>131087</v>
      </c>
      <c r="F52" s="20">
        <f>46120+28967</f>
        <v>75087</v>
      </c>
      <c r="G52" s="11">
        <v>56000</v>
      </c>
      <c r="H52" s="35"/>
    </row>
    <row r="53" spans="1:8" ht="15.75" x14ac:dyDescent="0.25">
      <c r="A53" s="33">
        <v>46</v>
      </c>
      <c r="B53" s="17"/>
      <c r="C53" s="15"/>
      <c r="D53" s="43" t="s">
        <v>201</v>
      </c>
      <c r="E53" s="18">
        <f t="shared" si="1"/>
        <v>37513</v>
      </c>
      <c r="F53" s="20">
        <f>13000+24513</f>
        <v>37513</v>
      </c>
      <c r="G53" s="11"/>
      <c r="H53" s="35"/>
    </row>
    <row r="54" spans="1:8" ht="15.75" x14ac:dyDescent="0.25">
      <c r="A54" s="33">
        <v>47</v>
      </c>
      <c r="B54" s="17"/>
      <c r="C54" s="15"/>
      <c r="D54" s="43" t="s">
        <v>308</v>
      </c>
      <c r="E54" s="18">
        <f t="shared" si="1"/>
        <v>35000</v>
      </c>
      <c r="F54" s="20">
        <v>35000</v>
      </c>
      <c r="G54" s="11"/>
      <c r="H54" s="35"/>
    </row>
    <row r="55" spans="1:8" ht="15.75" x14ac:dyDescent="0.25">
      <c r="A55" s="33">
        <v>48</v>
      </c>
      <c r="B55" s="17"/>
      <c r="C55" s="15"/>
      <c r="D55" s="43" t="s">
        <v>202</v>
      </c>
      <c r="E55" s="18">
        <f t="shared" si="1"/>
        <v>80000</v>
      </c>
      <c r="F55" s="49">
        <v>0</v>
      </c>
      <c r="G55" s="11">
        <v>80000</v>
      </c>
      <c r="H55" s="35"/>
    </row>
    <row r="56" spans="1:8" ht="51" customHeight="1" x14ac:dyDescent="0.25">
      <c r="A56" s="67" t="s">
        <v>132</v>
      </c>
      <c r="B56" s="68"/>
      <c r="C56" s="68"/>
      <c r="D56" s="83" t="s">
        <v>104</v>
      </c>
      <c r="E56" s="58">
        <f>E57</f>
        <v>245000</v>
      </c>
      <c r="F56" s="58">
        <f>F57</f>
        <v>135000</v>
      </c>
      <c r="G56" s="58">
        <f>G57</f>
        <v>110000</v>
      </c>
      <c r="H56" s="59"/>
    </row>
    <row r="57" spans="1:8" ht="15.75" x14ac:dyDescent="0.25">
      <c r="A57" s="60">
        <v>66320</v>
      </c>
      <c r="B57" s="69"/>
      <c r="C57" s="69"/>
      <c r="D57" s="69" t="s">
        <v>104</v>
      </c>
      <c r="E57" s="61">
        <f>E59+E58</f>
        <v>245000</v>
      </c>
      <c r="F57" s="61">
        <f>F59+F58</f>
        <v>135000</v>
      </c>
      <c r="G57" s="61">
        <f>G59+G58</f>
        <v>110000</v>
      </c>
      <c r="H57" s="61">
        <f>H59+H58</f>
        <v>0</v>
      </c>
    </row>
    <row r="58" spans="1:8" ht="15.75" x14ac:dyDescent="0.25">
      <c r="A58" s="70">
        <v>49</v>
      </c>
      <c r="B58" s="71"/>
      <c r="C58" s="71"/>
      <c r="D58" s="72" t="s">
        <v>162</v>
      </c>
      <c r="E58" s="48">
        <f>F58+G58+H58</f>
        <v>185000</v>
      </c>
      <c r="F58" s="49">
        <v>135000</v>
      </c>
      <c r="G58" s="48">
        <v>50000</v>
      </c>
      <c r="H58" s="73"/>
    </row>
    <row r="59" spans="1:8" ht="15.75" x14ac:dyDescent="0.25">
      <c r="A59" s="33">
        <v>50</v>
      </c>
      <c r="B59" s="17"/>
      <c r="C59" s="17"/>
      <c r="D59" s="25" t="s">
        <v>203</v>
      </c>
      <c r="E59" s="16">
        <f>F59+G59+H59</f>
        <v>60000</v>
      </c>
      <c r="F59" s="26">
        <v>0</v>
      </c>
      <c r="G59" s="26">
        <v>60000</v>
      </c>
      <c r="H59" s="36"/>
    </row>
    <row r="60" spans="1:8" ht="47.25" x14ac:dyDescent="0.25">
      <c r="A60" s="67" t="s">
        <v>156</v>
      </c>
      <c r="B60" s="68"/>
      <c r="C60" s="68"/>
      <c r="D60" s="83" t="s">
        <v>157</v>
      </c>
      <c r="E60" s="58">
        <f>E61</f>
        <v>64642</v>
      </c>
      <c r="F60" s="58">
        <f>F61</f>
        <v>49642</v>
      </c>
      <c r="G60" s="58">
        <f>G61</f>
        <v>15000</v>
      </c>
      <c r="H60" s="59"/>
    </row>
    <row r="61" spans="1:8" ht="15.75" x14ac:dyDescent="0.25">
      <c r="A61" s="60">
        <v>730</v>
      </c>
      <c r="B61" s="69"/>
      <c r="C61" s="69"/>
      <c r="D61" s="69" t="s">
        <v>157</v>
      </c>
      <c r="E61" s="61">
        <f>E62+E63+E64</f>
        <v>64642</v>
      </c>
      <c r="F61" s="61">
        <f>F62+F63+F64</f>
        <v>49642</v>
      </c>
      <c r="G61" s="61">
        <f>G62+G63+G64</f>
        <v>15000</v>
      </c>
      <c r="H61" s="61">
        <f>H62+H63+H64</f>
        <v>0</v>
      </c>
    </row>
    <row r="62" spans="1:8" ht="15.75" x14ac:dyDescent="0.25">
      <c r="A62" s="33">
        <v>51</v>
      </c>
      <c r="B62" s="17"/>
      <c r="C62" s="17"/>
      <c r="D62" s="30" t="s">
        <v>213</v>
      </c>
      <c r="E62" s="16">
        <f>F62+G62+H62</f>
        <v>35000</v>
      </c>
      <c r="F62" s="48">
        <v>35000</v>
      </c>
      <c r="G62" s="26"/>
      <c r="H62" s="36"/>
    </row>
    <row r="63" spans="1:8" ht="15.75" x14ac:dyDescent="0.25">
      <c r="A63" s="33">
        <v>52</v>
      </c>
      <c r="B63" s="17"/>
      <c r="C63" s="17"/>
      <c r="D63" s="30" t="s">
        <v>306</v>
      </c>
      <c r="E63" s="16">
        <f>F63+G63+H63</f>
        <v>19642</v>
      </c>
      <c r="F63" s="48">
        <v>14642</v>
      </c>
      <c r="G63" s="26">
        <v>5000</v>
      </c>
      <c r="H63" s="36"/>
    </row>
    <row r="64" spans="1:8" ht="15.75" x14ac:dyDescent="0.25">
      <c r="A64" s="33">
        <v>53</v>
      </c>
      <c r="B64" s="17"/>
      <c r="C64" s="17"/>
      <c r="D64" s="30" t="s">
        <v>315</v>
      </c>
      <c r="E64" s="16">
        <f>F64+G64+H64</f>
        <v>10000</v>
      </c>
      <c r="F64" s="48"/>
      <c r="G64" s="26">
        <v>10000</v>
      </c>
      <c r="H64" s="36"/>
    </row>
    <row r="65" spans="1:8" ht="34.5" customHeight="1" x14ac:dyDescent="0.25">
      <c r="A65" s="67" t="s">
        <v>129</v>
      </c>
      <c r="B65" s="68"/>
      <c r="C65" s="68"/>
      <c r="D65" s="83" t="s">
        <v>217</v>
      </c>
      <c r="E65" s="58">
        <f>E66</f>
        <v>665000</v>
      </c>
      <c r="F65" s="58">
        <f>F66</f>
        <v>530000</v>
      </c>
      <c r="G65" s="58">
        <f>G66</f>
        <v>135000</v>
      </c>
      <c r="H65" s="59"/>
    </row>
    <row r="66" spans="1:8" ht="15.75" x14ac:dyDescent="0.25">
      <c r="A66" s="60">
        <v>85003</v>
      </c>
      <c r="B66" s="69"/>
      <c r="C66" s="69"/>
      <c r="D66" s="69" t="s">
        <v>217</v>
      </c>
      <c r="E66" s="61">
        <f>SUM(E67:E76)</f>
        <v>665000</v>
      </c>
      <c r="F66" s="61">
        <f>SUM(F67:F76)</f>
        <v>530000</v>
      </c>
      <c r="G66" s="61">
        <f>SUM(G67:G76)</f>
        <v>135000</v>
      </c>
      <c r="H66" s="61">
        <f>SUM(H67:H76)</f>
        <v>0</v>
      </c>
    </row>
    <row r="67" spans="1:8" ht="15.75" x14ac:dyDescent="0.25">
      <c r="A67" s="70">
        <v>54</v>
      </c>
      <c r="B67" s="71"/>
      <c r="C67" s="71"/>
      <c r="D67" s="81" t="s">
        <v>204</v>
      </c>
      <c r="E67" s="48">
        <f t="shared" ref="E67:E76" si="2">F67+G67+H67</f>
        <v>30000</v>
      </c>
      <c r="F67" s="48">
        <v>0</v>
      </c>
      <c r="G67" s="48">
        <v>30000</v>
      </c>
      <c r="H67" s="73"/>
    </row>
    <row r="68" spans="1:8" ht="15.75" x14ac:dyDescent="0.25">
      <c r="A68" s="70">
        <v>55</v>
      </c>
      <c r="B68" s="71"/>
      <c r="C68" s="71"/>
      <c r="D68" s="79" t="s">
        <v>298</v>
      </c>
      <c r="E68" s="48">
        <f t="shared" si="2"/>
        <v>25000</v>
      </c>
      <c r="F68" s="48">
        <v>25000</v>
      </c>
      <c r="G68" s="48"/>
      <c r="H68" s="73"/>
    </row>
    <row r="69" spans="1:8" ht="15.75" x14ac:dyDescent="0.25">
      <c r="A69" s="70">
        <v>56</v>
      </c>
      <c r="B69" s="71"/>
      <c r="C69" s="71"/>
      <c r="D69" s="79" t="s">
        <v>163</v>
      </c>
      <c r="E69" s="48">
        <f t="shared" si="2"/>
        <v>70000</v>
      </c>
      <c r="F69" s="48">
        <v>35000</v>
      </c>
      <c r="G69" s="48">
        <v>35000</v>
      </c>
      <c r="H69" s="73"/>
    </row>
    <row r="70" spans="1:8" ht="47.25" x14ac:dyDescent="0.25">
      <c r="A70" s="70">
        <v>57</v>
      </c>
      <c r="B70" s="27"/>
      <c r="C70" s="28"/>
      <c r="D70" s="25" t="s">
        <v>205</v>
      </c>
      <c r="E70" s="18">
        <f t="shared" si="2"/>
        <v>130000</v>
      </c>
      <c r="F70" s="20">
        <v>100000</v>
      </c>
      <c r="G70" s="18">
        <v>30000</v>
      </c>
      <c r="H70" s="37"/>
    </row>
    <row r="71" spans="1:8" ht="47.25" x14ac:dyDescent="0.25">
      <c r="A71" s="70">
        <v>58</v>
      </c>
      <c r="B71" s="27"/>
      <c r="C71" s="28"/>
      <c r="D71" s="25" t="s">
        <v>311</v>
      </c>
      <c r="E71" s="18">
        <f t="shared" si="2"/>
        <v>115000</v>
      </c>
      <c r="F71" s="20">
        <v>100000</v>
      </c>
      <c r="G71" s="18">
        <v>15000</v>
      </c>
      <c r="H71" s="37"/>
    </row>
    <row r="72" spans="1:8" ht="15.75" x14ac:dyDescent="0.25">
      <c r="A72" s="70">
        <v>59</v>
      </c>
      <c r="B72" s="27"/>
      <c r="C72" s="28"/>
      <c r="D72" s="21" t="s">
        <v>251</v>
      </c>
      <c r="E72" s="18">
        <v>90000</v>
      </c>
      <c r="F72" s="20">
        <v>90000</v>
      </c>
      <c r="G72" s="18"/>
      <c r="H72" s="37"/>
    </row>
    <row r="73" spans="1:8" ht="15.75" x14ac:dyDescent="0.25">
      <c r="A73" s="70">
        <v>60</v>
      </c>
      <c r="B73" s="24"/>
      <c r="C73" s="29"/>
      <c r="D73" s="21" t="s">
        <v>164</v>
      </c>
      <c r="E73" s="18">
        <f t="shared" si="2"/>
        <v>90000</v>
      </c>
      <c r="F73" s="20">
        <v>90000</v>
      </c>
      <c r="G73" s="23"/>
      <c r="H73" s="38"/>
    </row>
    <row r="74" spans="1:8" ht="15.75" x14ac:dyDescent="0.25">
      <c r="A74" s="70">
        <v>61</v>
      </c>
      <c r="B74" s="24"/>
      <c r="C74" s="28"/>
      <c r="D74" s="21" t="s">
        <v>165</v>
      </c>
      <c r="E74" s="18">
        <f t="shared" si="2"/>
        <v>90000</v>
      </c>
      <c r="F74" s="20">
        <v>90000</v>
      </c>
      <c r="G74" s="23"/>
      <c r="H74" s="38"/>
    </row>
    <row r="75" spans="1:8" ht="15.75" x14ac:dyDescent="0.25">
      <c r="A75" s="70">
        <v>62</v>
      </c>
      <c r="B75" s="24"/>
      <c r="C75" s="28"/>
      <c r="D75" s="21" t="s">
        <v>310</v>
      </c>
      <c r="E75" s="18">
        <f t="shared" si="2"/>
        <v>15000</v>
      </c>
      <c r="F75" s="20"/>
      <c r="G75" s="23">
        <v>15000</v>
      </c>
      <c r="H75" s="99"/>
    </row>
    <row r="76" spans="1:8" ht="15.75" x14ac:dyDescent="0.25">
      <c r="A76" s="70">
        <v>63</v>
      </c>
      <c r="B76" s="24"/>
      <c r="C76" s="28"/>
      <c r="D76" s="21" t="s">
        <v>316</v>
      </c>
      <c r="E76" s="18">
        <f t="shared" si="2"/>
        <v>10000</v>
      </c>
      <c r="F76" s="20"/>
      <c r="G76" s="23">
        <v>10000</v>
      </c>
      <c r="H76" s="99"/>
    </row>
    <row r="77" spans="1:8" ht="33" customHeight="1" x14ac:dyDescent="0.25">
      <c r="A77" s="67" t="s">
        <v>121</v>
      </c>
      <c r="B77" s="68"/>
      <c r="C77" s="68"/>
      <c r="D77" s="83" t="s">
        <v>121</v>
      </c>
      <c r="E77" s="58">
        <f>E78+E80</f>
        <v>1038531</v>
      </c>
      <c r="F77" s="58">
        <f>F78+F80</f>
        <v>748531</v>
      </c>
      <c r="G77" s="58">
        <f>G78+G80</f>
        <v>290000</v>
      </c>
      <c r="H77" s="59">
        <f>H78+H80</f>
        <v>0</v>
      </c>
    </row>
    <row r="78" spans="1:8" ht="15.75" x14ac:dyDescent="0.25">
      <c r="A78" s="75">
        <v>92250</v>
      </c>
      <c r="B78" s="76"/>
      <c r="C78" s="76"/>
      <c r="D78" s="76" t="s">
        <v>158</v>
      </c>
      <c r="E78" s="61">
        <f>SUM(E79:E79)</f>
        <v>170000</v>
      </c>
      <c r="F78" s="61">
        <f>SUM(F79:F79)</f>
        <v>100000</v>
      </c>
      <c r="G78" s="61">
        <f>SUM(G79:G79)</f>
        <v>70000</v>
      </c>
      <c r="H78" s="61">
        <f>SUM(H79:H79)</f>
        <v>0</v>
      </c>
    </row>
    <row r="79" spans="1:8" ht="15.75" x14ac:dyDescent="0.25">
      <c r="A79" s="33">
        <v>64</v>
      </c>
      <c r="B79" s="24"/>
      <c r="C79" s="24"/>
      <c r="D79" s="30" t="s">
        <v>299</v>
      </c>
      <c r="E79" s="16">
        <f>F79+G79+H79</f>
        <v>170000</v>
      </c>
      <c r="F79" s="48">
        <v>100000</v>
      </c>
      <c r="G79" s="16">
        <v>70000</v>
      </c>
      <c r="H79" s="34"/>
    </row>
    <row r="80" spans="1:8" ht="15.75" x14ac:dyDescent="0.25">
      <c r="A80" s="75">
        <v>93060</v>
      </c>
      <c r="B80" s="77"/>
      <c r="C80" s="77"/>
      <c r="D80" s="77" t="s">
        <v>122</v>
      </c>
      <c r="E80" s="78">
        <f>SUM(E81:E92)</f>
        <v>868531</v>
      </c>
      <c r="F80" s="78">
        <f>SUM(F81:F92)</f>
        <v>648531</v>
      </c>
      <c r="G80" s="78">
        <f>SUM(G81:G92)</f>
        <v>220000</v>
      </c>
      <c r="H80" s="78">
        <f>SUM(H81:H92)</f>
        <v>0</v>
      </c>
    </row>
    <row r="81" spans="1:8" ht="15.75" x14ac:dyDescent="0.25">
      <c r="A81" s="40">
        <v>65</v>
      </c>
      <c r="B81" s="13"/>
      <c r="C81" s="13"/>
      <c r="D81" s="31" t="s">
        <v>291</v>
      </c>
      <c r="E81" s="16">
        <f>F81+G81+H81</f>
        <v>53896</v>
      </c>
      <c r="F81" s="16">
        <v>53896</v>
      </c>
      <c r="G81" s="16"/>
      <c r="H81" s="34"/>
    </row>
    <row r="82" spans="1:8" ht="15.75" x14ac:dyDescent="0.25">
      <c r="A82" s="40">
        <v>66</v>
      </c>
      <c r="B82" s="13"/>
      <c r="C82" s="13"/>
      <c r="D82" s="31" t="s">
        <v>206</v>
      </c>
      <c r="E82" s="16">
        <f t="shared" ref="E82:E92" si="3">F82+G82+H82</f>
        <v>200000</v>
      </c>
      <c r="F82" s="16">
        <v>100000</v>
      </c>
      <c r="G82" s="16">
        <v>100000</v>
      </c>
      <c r="H82" s="34"/>
    </row>
    <row r="83" spans="1:8" ht="15.75" x14ac:dyDescent="0.25">
      <c r="A83" s="40">
        <v>67</v>
      </c>
      <c r="B83" s="13"/>
      <c r="C83" s="13"/>
      <c r="D83" s="31" t="s">
        <v>292</v>
      </c>
      <c r="E83" s="16">
        <f t="shared" si="3"/>
        <v>57169</v>
      </c>
      <c r="F83" s="16">
        <f>54242+2927</f>
        <v>57169</v>
      </c>
      <c r="G83" s="16"/>
      <c r="H83" s="34"/>
    </row>
    <row r="84" spans="1:8" ht="15.75" x14ac:dyDescent="0.25">
      <c r="A84" s="40">
        <v>68</v>
      </c>
      <c r="B84" s="13"/>
      <c r="C84" s="13"/>
      <c r="D84" s="31" t="s">
        <v>293</v>
      </c>
      <c r="E84" s="16">
        <f t="shared" si="3"/>
        <v>63393</v>
      </c>
      <c r="F84" s="20">
        <v>63393</v>
      </c>
      <c r="G84" s="16"/>
      <c r="H84" s="34"/>
    </row>
    <row r="85" spans="1:8" ht="15.75" x14ac:dyDescent="0.25">
      <c r="A85" s="40">
        <v>69</v>
      </c>
      <c r="B85" s="13"/>
      <c r="C85" s="13"/>
      <c r="D85" s="46" t="s">
        <v>296</v>
      </c>
      <c r="E85" s="16">
        <f t="shared" si="3"/>
        <v>150000</v>
      </c>
      <c r="F85" s="47">
        <v>100000</v>
      </c>
      <c r="G85" s="16">
        <v>50000</v>
      </c>
      <c r="H85" s="34"/>
    </row>
    <row r="86" spans="1:8" ht="15.75" x14ac:dyDescent="0.25">
      <c r="A86" s="40">
        <v>70</v>
      </c>
      <c r="B86" s="13"/>
      <c r="C86" s="13"/>
      <c r="D86" s="31" t="s">
        <v>208</v>
      </c>
      <c r="E86" s="16">
        <f t="shared" si="3"/>
        <v>150000</v>
      </c>
      <c r="F86" s="20">
        <v>100000</v>
      </c>
      <c r="G86" s="16">
        <v>50000</v>
      </c>
      <c r="H86" s="34"/>
    </row>
    <row r="87" spans="1:8" ht="15.75" x14ac:dyDescent="0.25">
      <c r="A87" s="40">
        <v>71</v>
      </c>
      <c r="B87" s="13"/>
      <c r="C87" s="13"/>
      <c r="D87" s="31" t="s">
        <v>209</v>
      </c>
      <c r="E87" s="16">
        <f t="shared" si="3"/>
        <v>12000</v>
      </c>
      <c r="F87" s="20">
        <v>12000</v>
      </c>
      <c r="G87" s="16"/>
      <c r="H87" s="34"/>
    </row>
    <row r="88" spans="1:8" ht="30" x14ac:dyDescent="0.25">
      <c r="A88" s="40">
        <v>72</v>
      </c>
      <c r="B88" s="13"/>
      <c r="C88" s="13"/>
      <c r="D88" s="50" t="s">
        <v>210</v>
      </c>
      <c r="E88" s="16">
        <f t="shared" si="3"/>
        <v>25000</v>
      </c>
      <c r="F88" s="51">
        <v>25000</v>
      </c>
      <c r="G88" s="23"/>
      <c r="H88" s="38"/>
    </row>
    <row r="89" spans="1:8" ht="17.25" customHeight="1" x14ac:dyDescent="0.25">
      <c r="A89" s="40">
        <v>73</v>
      </c>
      <c r="B89" s="13"/>
      <c r="C89" s="13"/>
      <c r="D89" s="97" t="s">
        <v>211</v>
      </c>
      <c r="E89" s="48">
        <f t="shared" si="3"/>
        <v>88531</v>
      </c>
      <c r="F89" s="98">
        <f>110000-2927-18542</f>
        <v>88531</v>
      </c>
      <c r="G89" s="42"/>
      <c r="H89" s="38"/>
    </row>
    <row r="90" spans="1:8" ht="17.25" customHeight="1" x14ac:dyDescent="0.25">
      <c r="A90" s="40">
        <v>74</v>
      </c>
      <c r="B90" s="13"/>
      <c r="C90" s="13"/>
      <c r="D90" s="97" t="s">
        <v>309</v>
      </c>
      <c r="E90" s="48">
        <f t="shared" si="3"/>
        <v>18542</v>
      </c>
      <c r="F90" s="98">
        <v>18542</v>
      </c>
      <c r="G90" s="42"/>
      <c r="H90" s="38"/>
    </row>
    <row r="91" spans="1:8" ht="17.25" customHeight="1" x14ac:dyDescent="0.25">
      <c r="A91" s="40">
        <v>75</v>
      </c>
      <c r="B91" s="13"/>
      <c r="C91" s="13"/>
      <c r="D91" s="100" t="s">
        <v>297</v>
      </c>
      <c r="E91" s="16">
        <f t="shared" si="3"/>
        <v>20000</v>
      </c>
      <c r="F91" s="80">
        <v>0</v>
      </c>
      <c r="G91" s="23">
        <v>20000</v>
      </c>
      <c r="H91" s="38"/>
    </row>
    <row r="92" spans="1:8" ht="15.75" x14ac:dyDescent="0.25">
      <c r="A92" s="40">
        <v>76</v>
      </c>
      <c r="B92" s="32"/>
      <c r="C92" s="32"/>
      <c r="D92" s="50" t="s">
        <v>212</v>
      </c>
      <c r="E92" s="16">
        <f t="shared" si="3"/>
        <v>30000</v>
      </c>
      <c r="F92" s="51">
        <v>30000</v>
      </c>
      <c r="G92" s="23"/>
      <c r="H92" s="38"/>
    </row>
    <row r="93" spans="1:8" ht="31.5" x14ac:dyDescent="0.25">
      <c r="A93" s="67" t="s">
        <v>214</v>
      </c>
      <c r="B93" s="68"/>
      <c r="C93" s="68"/>
      <c r="D93" s="83" t="s">
        <v>214</v>
      </c>
      <c r="E93" s="58">
        <f>E94+E96</f>
        <v>5000</v>
      </c>
      <c r="F93" s="58">
        <f>F94+F96</f>
        <v>5000</v>
      </c>
      <c r="G93" s="58">
        <f>G94+G96</f>
        <v>0</v>
      </c>
      <c r="H93" s="59">
        <f>H94+H96</f>
        <v>0</v>
      </c>
    </row>
    <row r="94" spans="1:8" ht="15.75" x14ac:dyDescent="0.25">
      <c r="A94" s="75">
        <v>92250</v>
      </c>
      <c r="B94" s="76"/>
      <c r="C94" s="76"/>
      <c r="D94" s="76" t="s">
        <v>214</v>
      </c>
      <c r="E94" s="61">
        <f>SUM(E95:E95)</f>
        <v>5000</v>
      </c>
      <c r="F94" s="61">
        <f>SUM(F95:F95)</f>
        <v>5000</v>
      </c>
      <c r="G94" s="61">
        <f>SUM(G95:G95)</f>
        <v>0</v>
      </c>
      <c r="H94" s="61">
        <f>SUM(H95:H95)</f>
        <v>0</v>
      </c>
    </row>
    <row r="95" spans="1:8" ht="16.5" thickBot="1" x14ac:dyDescent="0.3">
      <c r="A95" s="52">
        <v>77</v>
      </c>
      <c r="B95" s="53"/>
      <c r="C95" s="53"/>
      <c r="D95" s="54" t="s">
        <v>278</v>
      </c>
      <c r="E95" s="41">
        <f>F95+G95+H95</f>
        <v>5000</v>
      </c>
      <c r="F95" s="74">
        <v>5000</v>
      </c>
      <c r="G95" s="41"/>
      <c r="H95" s="55"/>
    </row>
    <row r="97" spans="6:6" x14ac:dyDescent="0.25">
      <c r="F97" s="7"/>
    </row>
  </sheetData>
  <mergeCells count="9">
    <mergeCell ref="B8:D8"/>
    <mergeCell ref="A1:B2"/>
    <mergeCell ref="C1:C2"/>
    <mergeCell ref="D1:D2"/>
    <mergeCell ref="E1:H1"/>
    <mergeCell ref="A3:C3"/>
    <mergeCell ref="A4:D4"/>
    <mergeCell ref="B5:D5"/>
    <mergeCell ref="A7:D7"/>
  </mergeCells>
  <pageMargins left="0.2" right="0.2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87"/>
  <sheetViews>
    <sheetView topLeftCell="A71" workbookViewId="0">
      <selection activeCell="K9" sqref="A1:XFD1048576"/>
    </sheetView>
  </sheetViews>
  <sheetFormatPr defaultRowHeight="15" x14ac:dyDescent="0.25"/>
  <cols>
    <col min="1" max="1" width="13.7109375" style="256" customWidth="1"/>
    <col min="2" max="3" width="0" style="256" hidden="1" customWidth="1"/>
    <col min="4" max="4" width="82.42578125" style="256" customWidth="1"/>
    <col min="5" max="5" width="13.85546875" style="256" customWidth="1"/>
    <col min="6" max="6" width="17.28515625" style="256" customWidth="1"/>
    <col min="7" max="7" width="17.7109375" style="256" customWidth="1"/>
    <col min="8" max="8" width="15.42578125" style="256" customWidth="1"/>
    <col min="9" max="10" width="9.140625" style="256"/>
    <col min="11" max="11" width="21.140625" style="256" customWidth="1"/>
    <col min="12" max="16384" width="9.140625" style="256"/>
  </cols>
  <sheetData>
    <row r="1" spans="1:11" ht="15.75" x14ac:dyDescent="0.25">
      <c r="A1" s="270" t="s">
        <v>126</v>
      </c>
      <c r="B1" s="271"/>
      <c r="C1" s="271" t="s">
        <v>125</v>
      </c>
      <c r="D1" s="272" t="s">
        <v>131</v>
      </c>
      <c r="E1" s="273" t="s">
        <v>275</v>
      </c>
      <c r="F1" s="273"/>
      <c r="G1" s="273"/>
      <c r="H1" s="274"/>
    </row>
    <row r="2" spans="1:11" ht="31.5" x14ac:dyDescent="0.25">
      <c r="A2" s="275"/>
      <c r="B2" s="276"/>
      <c r="C2" s="276"/>
      <c r="D2" s="277"/>
      <c r="E2" s="278" t="s">
        <v>88</v>
      </c>
      <c r="F2" s="278" t="s">
        <v>154</v>
      </c>
      <c r="G2" s="278" t="s">
        <v>155</v>
      </c>
      <c r="H2" s="279" t="s">
        <v>3</v>
      </c>
    </row>
    <row r="3" spans="1:11" ht="23.25" x14ac:dyDescent="0.35">
      <c r="A3" s="280"/>
      <c r="B3" s="281"/>
      <c r="C3" s="281"/>
      <c r="D3" s="282" t="s">
        <v>274</v>
      </c>
      <c r="E3" s="283">
        <f>E4+E7+E62+E66+E74+E84</f>
        <v>5623976</v>
      </c>
      <c r="F3" s="283">
        <f>F4+F7+F62+F66+F74+F84</f>
        <v>4078976</v>
      </c>
      <c r="G3" s="283">
        <f>G4+G7+G62+G66+G74+G84</f>
        <v>1545000</v>
      </c>
      <c r="H3" s="284">
        <f>H4+H7+H62+H66+H74</f>
        <v>0</v>
      </c>
      <c r="K3" s="86"/>
    </row>
    <row r="4" spans="1:11" ht="15.75" x14ac:dyDescent="0.25">
      <c r="A4" s="285" t="s">
        <v>127</v>
      </c>
      <c r="B4" s="286"/>
      <c r="C4" s="286"/>
      <c r="D4" s="287"/>
      <c r="E4" s="288">
        <f t="shared" ref="E4:G5" si="0">E5</f>
        <v>100000</v>
      </c>
      <c r="F4" s="288">
        <f t="shared" si="0"/>
        <v>100000</v>
      </c>
      <c r="G4" s="288">
        <f t="shared" si="0"/>
        <v>0</v>
      </c>
      <c r="H4" s="289"/>
      <c r="K4" s="268"/>
    </row>
    <row r="5" spans="1:11" ht="15.75" x14ac:dyDescent="0.25">
      <c r="A5" s="290">
        <v>16003</v>
      </c>
      <c r="B5" s="291"/>
      <c r="C5" s="291"/>
      <c r="D5" s="291"/>
      <c r="E5" s="292">
        <f>E6</f>
        <v>100000</v>
      </c>
      <c r="F5" s="292">
        <f t="shared" si="0"/>
        <v>100000</v>
      </c>
      <c r="G5" s="292">
        <f t="shared" si="0"/>
        <v>0</v>
      </c>
      <c r="H5" s="293"/>
    </row>
    <row r="6" spans="1:11" ht="15.75" x14ac:dyDescent="0.25">
      <c r="A6" s="294">
        <v>1</v>
      </c>
      <c r="B6" s="295"/>
      <c r="C6" s="295"/>
      <c r="D6" s="295" t="s">
        <v>128</v>
      </c>
      <c r="E6" s="296">
        <f>F6+G6+H6</f>
        <v>100000</v>
      </c>
      <c r="F6" s="296">
        <v>100000</v>
      </c>
      <c r="G6" s="296"/>
      <c r="H6" s="297"/>
    </row>
    <row r="7" spans="1:11" ht="15.75" x14ac:dyDescent="0.25">
      <c r="A7" s="285" t="s">
        <v>29</v>
      </c>
      <c r="B7" s="286"/>
      <c r="C7" s="286"/>
      <c r="D7" s="287"/>
      <c r="E7" s="288">
        <f>E8</f>
        <v>3078976</v>
      </c>
      <c r="F7" s="288">
        <f>F8</f>
        <v>2303976</v>
      </c>
      <c r="G7" s="288">
        <f>G8</f>
        <v>775000</v>
      </c>
      <c r="H7" s="289">
        <f>H8</f>
        <v>0</v>
      </c>
    </row>
    <row r="8" spans="1:11" ht="15.75" x14ac:dyDescent="0.25">
      <c r="A8" s="290">
        <v>18163</v>
      </c>
      <c r="B8" s="298" t="s">
        <v>216</v>
      </c>
      <c r="C8" s="299"/>
      <c r="D8" s="300"/>
      <c r="E8" s="292">
        <f>SUM(E9:E61)</f>
        <v>3078976</v>
      </c>
      <c r="F8" s="292">
        <f>SUM(F9:F61)</f>
        <v>2303976</v>
      </c>
      <c r="G8" s="292">
        <f>SUM(G9:G61)</f>
        <v>775000</v>
      </c>
      <c r="H8" s="293">
        <f>SUM(H9:H61)</f>
        <v>0</v>
      </c>
    </row>
    <row r="9" spans="1:11" ht="15.75" x14ac:dyDescent="0.25">
      <c r="A9" s="294">
        <v>2</v>
      </c>
      <c r="B9" s="301"/>
      <c r="C9" s="295"/>
      <c r="D9" s="295" t="s">
        <v>174</v>
      </c>
      <c r="E9" s="302">
        <f>F9+G9+H9</f>
        <v>80000</v>
      </c>
      <c r="F9" s="296">
        <v>80000</v>
      </c>
      <c r="G9" s="302"/>
      <c r="H9" s="303"/>
    </row>
    <row r="10" spans="1:11" ht="15.75" x14ac:dyDescent="0.25">
      <c r="A10" s="294">
        <v>3</v>
      </c>
      <c r="B10" s="301"/>
      <c r="C10" s="295"/>
      <c r="D10" s="295" t="s">
        <v>307</v>
      </c>
      <c r="E10" s="302">
        <f t="shared" ref="E10:E61" si="1">F10+G10+H10</f>
        <v>80000</v>
      </c>
      <c r="F10" s="296">
        <v>80000</v>
      </c>
      <c r="G10" s="302"/>
      <c r="H10" s="303"/>
    </row>
    <row r="11" spans="1:11" ht="15.75" x14ac:dyDescent="0.25">
      <c r="A11" s="294">
        <v>4</v>
      </c>
      <c r="B11" s="301"/>
      <c r="C11" s="295"/>
      <c r="D11" s="295" t="s">
        <v>178</v>
      </c>
      <c r="E11" s="302">
        <f t="shared" si="1"/>
        <v>100000</v>
      </c>
      <c r="F11" s="296">
        <v>100000</v>
      </c>
      <c r="G11" s="302"/>
      <c r="H11" s="303"/>
    </row>
    <row r="12" spans="1:11" ht="15.75" x14ac:dyDescent="0.25">
      <c r="A12" s="294">
        <v>5</v>
      </c>
      <c r="B12" s="301"/>
      <c r="C12" s="295"/>
      <c r="D12" s="295" t="s">
        <v>179</v>
      </c>
      <c r="E12" s="302">
        <f t="shared" si="1"/>
        <v>35000</v>
      </c>
      <c r="F12" s="296">
        <v>35000</v>
      </c>
      <c r="G12" s="302"/>
      <c r="H12" s="303"/>
    </row>
    <row r="13" spans="1:11" ht="15.75" x14ac:dyDescent="0.25">
      <c r="A13" s="294">
        <v>6</v>
      </c>
      <c r="B13" s="301"/>
      <c r="C13" s="295"/>
      <c r="D13" s="295" t="s">
        <v>181</v>
      </c>
      <c r="E13" s="302">
        <f t="shared" si="1"/>
        <v>50000</v>
      </c>
      <c r="F13" s="296">
        <v>50000</v>
      </c>
      <c r="G13" s="302"/>
      <c r="H13" s="303"/>
    </row>
    <row r="14" spans="1:11" ht="15.75" x14ac:dyDescent="0.25">
      <c r="A14" s="294">
        <v>7</v>
      </c>
      <c r="B14" s="301"/>
      <c r="C14" s="295"/>
      <c r="D14" s="295" t="s">
        <v>180</v>
      </c>
      <c r="E14" s="302">
        <f t="shared" si="1"/>
        <v>70000</v>
      </c>
      <c r="F14" s="296">
        <v>70000</v>
      </c>
      <c r="G14" s="302"/>
      <c r="H14" s="303"/>
    </row>
    <row r="15" spans="1:11" ht="15.75" x14ac:dyDescent="0.25">
      <c r="A15" s="294">
        <v>8</v>
      </c>
      <c r="B15" s="301"/>
      <c r="C15" s="295"/>
      <c r="D15" s="295" t="s">
        <v>184</v>
      </c>
      <c r="E15" s="302">
        <f t="shared" si="1"/>
        <v>42000</v>
      </c>
      <c r="F15" s="296">
        <v>42000</v>
      </c>
      <c r="G15" s="302"/>
      <c r="H15" s="303"/>
    </row>
    <row r="16" spans="1:11" ht="15.75" x14ac:dyDescent="0.25">
      <c r="A16" s="294">
        <v>9</v>
      </c>
      <c r="B16" s="301"/>
      <c r="C16" s="295"/>
      <c r="D16" s="295" t="s">
        <v>187</v>
      </c>
      <c r="E16" s="302">
        <f t="shared" si="1"/>
        <v>70000</v>
      </c>
      <c r="F16" s="296">
        <v>70000</v>
      </c>
      <c r="G16" s="302"/>
      <c r="H16" s="303"/>
    </row>
    <row r="17" spans="1:8" ht="15.75" x14ac:dyDescent="0.25">
      <c r="A17" s="294">
        <v>10</v>
      </c>
      <c r="B17" s="301"/>
      <c r="C17" s="295"/>
      <c r="D17" s="304" t="s">
        <v>189</v>
      </c>
      <c r="E17" s="302">
        <f t="shared" si="1"/>
        <v>45000</v>
      </c>
      <c r="F17" s="296">
        <v>45000</v>
      </c>
      <c r="G17" s="302"/>
      <c r="H17" s="303"/>
    </row>
    <row r="18" spans="1:8" ht="31.5" x14ac:dyDescent="0.25">
      <c r="A18" s="294">
        <v>11</v>
      </c>
      <c r="B18" s="301"/>
      <c r="C18" s="295"/>
      <c r="D18" s="305" t="s">
        <v>190</v>
      </c>
      <c r="E18" s="302">
        <f t="shared" si="1"/>
        <v>59000</v>
      </c>
      <c r="F18" s="296">
        <v>59000</v>
      </c>
      <c r="G18" s="302"/>
      <c r="H18" s="303"/>
    </row>
    <row r="19" spans="1:8" ht="15.75" x14ac:dyDescent="0.25">
      <c r="A19" s="294">
        <v>12</v>
      </c>
      <c r="B19" s="301"/>
      <c r="C19" s="295"/>
      <c r="D19" s="306" t="s">
        <v>289</v>
      </c>
      <c r="E19" s="302">
        <f t="shared" si="1"/>
        <v>150000</v>
      </c>
      <c r="F19" s="296">
        <v>0</v>
      </c>
      <c r="G19" s="302">
        <v>150000</v>
      </c>
      <c r="H19" s="303"/>
    </row>
    <row r="20" spans="1:8" ht="15.75" x14ac:dyDescent="0.25">
      <c r="A20" s="294">
        <v>13</v>
      </c>
      <c r="B20" s="301"/>
      <c r="C20" s="295"/>
      <c r="D20" s="306" t="s">
        <v>191</v>
      </c>
      <c r="E20" s="302">
        <f t="shared" si="1"/>
        <v>70000</v>
      </c>
      <c r="F20" s="296">
        <v>70000</v>
      </c>
      <c r="G20" s="307"/>
      <c r="H20" s="308"/>
    </row>
    <row r="21" spans="1:8" ht="15.75" x14ac:dyDescent="0.25">
      <c r="A21" s="294">
        <v>14</v>
      </c>
      <c r="B21" s="301"/>
      <c r="C21" s="295"/>
      <c r="D21" s="304" t="s">
        <v>215</v>
      </c>
      <c r="E21" s="302">
        <f t="shared" si="1"/>
        <v>100000</v>
      </c>
      <c r="F21" s="296">
        <v>0</v>
      </c>
      <c r="G21" s="307">
        <v>100000</v>
      </c>
      <c r="H21" s="308"/>
    </row>
    <row r="22" spans="1:8" ht="15.75" x14ac:dyDescent="0.25">
      <c r="A22" s="294">
        <v>15</v>
      </c>
      <c r="B22" s="301"/>
      <c r="C22" s="295"/>
      <c r="D22" s="304" t="s">
        <v>197</v>
      </c>
      <c r="E22" s="302">
        <f t="shared" si="1"/>
        <v>23084</v>
      </c>
      <c r="F22" s="296">
        <v>23084</v>
      </c>
      <c r="G22" s="307"/>
      <c r="H22" s="308"/>
    </row>
    <row r="23" spans="1:8" ht="15.75" x14ac:dyDescent="0.25">
      <c r="A23" s="294">
        <v>16</v>
      </c>
      <c r="B23" s="301"/>
      <c r="C23" s="295"/>
      <c r="D23" s="304" t="s">
        <v>218</v>
      </c>
      <c r="E23" s="302">
        <f t="shared" si="1"/>
        <v>75000</v>
      </c>
      <c r="F23" s="296">
        <v>75000</v>
      </c>
      <c r="G23" s="307"/>
      <c r="H23" s="308"/>
    </row>
    <row r="24" spans="1:8" ht="15.75" x14ac:dyDescent="0.25">
      <c r="A24" s="294">
        <v>17</v>
      </c>
      <c r="B24" s="301"/>
      <c r="C24" s="295"/>
      <c r="D24" s="304" t="s">
        <v>219</v>
      </c>
      <c r="E24" s="302">
        <f t="shared" si="1"/>
        <v>80000</v>
      </c>
      <c r="F24" s="296">
        <v>80000</v>
      </c>
      <c r="G24" s="302"/>
      <c r="H24" s="303"/>
    </row>
    <row r="25" spans="1:8" ht="15.75" x14ac:dyDescent="0.25">
      <c r="A25" s="294">
        <v>18</v>
      </c>
      <c r="B25" s="301"/>
      <c r="C25" s="295"/>
      <c r="D25" s="309" t="s">
        <v>220</v>
      </c>
      <c r="E25" s="302">
        <f t="shared" si="1"/>
        <v>65000</v>
      </c>
      <c r="F25" s="296">
        <v>65000</v>
      </c>
      <c r="G25" s="302"/>
      <c r="H25" s="303"/>
    </row>
    <row r="26" spans="1:8" ht="15.75" x14ac:dyDescent="0.25">
      <c r="A26" s="294">
        <v>19</v>
      </c>
      <c r="B26" s="301"/>
      <c r="C26" s="295"/>
      <c r="D26" s="309" t="s">
        <v>221</v>
      </c>
      <c r="E26" s="302">
        <f t="shared" si="1"/>
        <v>40000</v>
      </c>
      <c r="F26" s="307">
        <v>40000</v>
      </c>
      <c r="G26" s="307"/>
      <c r="H26" s="308"/>
    </row>
    <row r="27" spans="1:8" ht="15.75" x14ac:dyDescent="0.25">
      <c r="A27" s="294">
        <v>20</v>
      </c>
      <c r="B27" s="301"/>
      <c r="C27" s="295"/>
      <c r="D27" s="309" t="s">
        <v>222</v>
      </c>
      <c r="E27" s="302">
        <f t="shared" si="1"/>
        <v>40000</v>
      </c>
      <c r="F27" s="307">
        <v>40000</v>
      </c>
      <c r="G27" s="307"/>
      <c r="H27" s="308"/>
    </row>
    <row r="28" spans="1:8" ht="15.75" x14ac:dyDescent="0.25">
      <c r="A28" s="294">
        <v>21</v>
      </c>
      <c r="B28" s="301"/>
      <c r="C28" s="295"/>
      <c r="D28" s="309" t="s">
        <v>223</v>
      </c>
      <c r="E28" s="302">
        <f t="shared" si="1"/>
        <v>40000</v>
      </c>
      <c r="F28" s="307">
        <v>40000</v>
      </c>
      <c r="G28" s="307"/>
      <c r="H28" s="308"/>
    </row>
    <row r="29" spans="1:8" ht="15.75" x14ac:dyDescent="0.25">
      <c r="A29" s="294">
        <v>22</v>
      </c>
      <c r="B29" s="301"/>
      <c r="C29" s="295"/>
      <c r="D29" s="304" t="s">
        <v>224</v>
      </c>
      <c r="E29" s="302">
        <f t="shared" si="1"/>
        <v>62000</v>
      </c>
      <c r="F29" s="296">
        <v>62000</v>
      </c>
      <c r="G29" s="310"/>
      <c r="H29" s="308"/>
    </row>
    <row r="30" spans="1:8" ht="15.75" x14ac:dyDescent="0.25">
      <c r="A30" s="294">
        <v>23</v>
      </c>
      <c r="B30" s="301"/>
      <c r="C30" s="295"/>
      <c r="D30" s="309" t="s">
        <v>225</v>
      </c>
      <c r="E30" s="302">
        <f t="shared" si="1"/>
        <v>45000</v>
      </c>
      <c r="F30" s="296">
        <v>45000</v>
      </c>
      <c r="G30" s="311"/>
      <c r="H30" s="312"/>
    </row>
    <row r="31" spans="1:8" ht="15.75" x14ac:dyDescent="0.25">
      <c r="A31" s="294">
        <v>24</v>
      </c>
      <c r="B31" s="301"/>
      <c r="C31" s="295"/>
      <c r="D31" s="309" t="s">
        <v>226</v>
      </c>
      <c r="E31" s="302">
        <f t="shared" si="1"/>
        <v>58000</v>
      </c>
      <c r="F31" s="296">
        <v>58000</v>
      </c>
      <c r="G31" s="310"/>
      <c r="H31" s="303"/>
    </row>
    <row r="32" spans="1:8" ht="15.75" x14ac:dyDescent="0.25">
      <c r="A32" s="294">
        <v>25</v>
      </c>
      <c r="B32" s="301"/>
      <c r="C32" s="295"/>
      <c r="D32" s="309" t="s">
        <v>227</v>
      </c>
      <c r="E32" s="302">
        <f t="shared" si="1"/>
        <v>55000</v>
      </c>
      <c r="F32" s="296">
        <v>55000</v>
      </c>
      <c r="G32" s="302"/>
      <c r="H32" s="303"/>
    </row>
    <row r="33" spans="1:8" ht="15.75" x14ac:dyDescent="0.25">
      <c r="A33" s="294">
        <v>26</v>
      </c>
      <c r="B33" s="301"/>
      <c r="C33" s="295"/>
      <c r="D33" s="309" t="s">
        <v>228</v>
      </c>
      <c r="E33" s="302">
        <f t="shared" si="1"/>
        <v>65000</v>
      </c>
      <c r="F33" s="296">
        <v>65000</v>
      </c>
      <c r="G33" s="302"/>
      <c r="H33" s="303"/>
    </row>
    <row r="34" spans="1:8" ht="15.75" x14ac:dyDescent="0.25">
      <c r="A34" s="294">
        <v>27</v>
      </c>
      <c r="B34" s="301"/>
      <c r="C34" s="295"/>
      <c r="D34" s="309" t="s">
        <v>159</v>
      </c>
      <c r="E34" s="302">
        <f t="shared" si="1"/>
        <v>35000</v>
      </c>
      <c r="F34" s="296">
        <v>35000</v>
      </c>
      <c r="G34" s="302"/>
      <c r="H34" s="303"/>
    </row>
    <row r="35" spans="1:8" ht="15.75" x14ac:dyDescent="0.25">
      <c r="A35" s="294">
        <v>28</v>
      </c>
      <c r="B35" s="301"/>
      <c r="C35" s="295"/>
      <c r="D35" s="309" t="s">
        <v>160</v>
      </c>
      <c r="E35" s="302">
        <f t="shared" si="1"/>
        <v>41000</v>
      </c>
      <c r="F35" s="296">
        <v>41000</v>
      </c>
      <c r="G35" s="302"/>
      <c r="H35" s="303"/>
    </row>
    <row r="36" spans="1:8" ht="15.75" x14ac:dyDescent="0.25">
      <c r="A36" s="294">
        <v>29</v>
      </c>
      <c r="B36" s="301"/>
      <c r="C36" s="295"/>
      <c r="D36" s="309" t="s">
        <v>161</v>
      </c>
      <c r="E36" s="302">
        <f t="shared" si="1"/>
        <v>35000</v>
      </c>
      <c r="F36" s="296">
        <v>35000</v>
      </c>
      <c r="G36" s="302"/>
      <c r="H36" s="303"/>
    </row>
    <row r="37" spans="1:8" ht="15.75" x14ac:dyDescent="0.25">
      <c r="A37" s="294">
        <v>30</v>
      </c>
      <c r="B37" s="301"/>
      <c r="C37" s="295"/>
      <c r="D37" s="309" t="s">
        <v>229</v>
      </c>
      <c r="E37" s="302">
        <f t="shared" si="1"/>
        <v>40000</v>
      </c>
      <c r="F37" s="296">
        <v>40000</v>
      </c>
      <c r="G37" s="302"/>
      <c r="H37" s="303"/>
    </row>
    <row r="38" spans="1:8" ht="15.75" x14ac:dyDescent="0.25">
      <c r="A38" s="294">
        <v>31</v>
      </c>
      <c r="B38" s="301"/>
      <c r="C38" s="295"/>
      <c r="D38" s="309" t="s">
        <v>230</v>
      </c>
      <c r="E38" s="302">
        <f t="shared" si="1"/>
        <v>34000</v>
      </c>
      <c r="F38" s="296">
        <v>34000</v>
      </c>
      <c r="G38" s="302"/>
      <c r="H38" s="303"/>
    </row>
    <row r="39" spans="1:8" ht="15.75" x14ac:dyDescent="0.25">
      <c r="A39" s="294">
        <v>32</v>
      </c>
      <c r="B39" s="301"/>
      <c r="C39" s="295"/>
      <c r="D39" s="309" t="s">
        <v>231</v>
      </c>
      <c r="E39" s="302">
        <f t="shared" si="1"/>
        <v>30000</v>
      </c>
      <c r="F39" s="296">
        <v>30000</v>
      </c>
      <c r="G39" s="302"/>
      <c r="H39" s="303"/>
    </row>
    <row r="40" spans="1:8" ht="15.75" x14ac:dyDescent="0.25">
      <c r="A40" s="294">
        <v>33</v>
      </c>
      <c r="B40" s="301"/>
      <c r="C40" s="295"/>
      <c r="D40" s="309" t="s">
        <v>232</v>
      </c>
      <c r="E40" s="302">
        <f t="shared" si="1"/>
        <v>55000</v>
      </c>
      <c r="F40" s="296">
        <v>55000</v>
      </c>
      <c r="G40" s="302"/>
      <c r="H40" s="303"/>
    </row>
    <row r="41" spans="1:8" ht="15.75" x14ac:dyDescent="0.25">
      <c r="A41" s="294">
        <v>34</v>
      </c>
      <c r="B41" s="301"/>
      <c r="C41" s="295"/>
      <c r="D41" s="309" t="s">
        <v>233</v>
      </c>
      <c r="E41" s="302">
        <f t="shared" si="1"/>
        <v>35000</v>
      </c>
      <c r="F41" s="296">
        <v>35000</v>
      </c>
      <c r="G41" s="302"/>
      <c r="H41" s="303"/>
    </row>
    <row r="42" spans="1:8" ht="15.75" x14ac:dyDescent="0.25">
      <c r="A42" s="294">
        <v>35</v>
      </c>
      <c r="B42" s="301"/>
      <c r="C42" s="295"/>
      <c r="D42" s="309" t="s">
        <v>234</v>
      </c>
      <c r="E42" s="302">
        <f t="shared" si="1"/>
        <v>30000</v>
      </c>
      <c r="F42" s="296">
        <v>30000</v>
      </c>
      <c r="G42" s="302"/>
      <c r="H42" s="303"/>
    </row>
    <row r="43" spans="1:8" ht="15.75" x14ac:dyDescent="0.25">
      <c r="A43" s="294">
        <v>36</v>
      </c>
      <c r="B43" s="301"/>
      <c r="C43" s="295"/>
      <c r="D43" s="313" t="s">
        <v>235</v>
      </c>
      <c r="E43" s="302">
        <f t="shared" si="1"/>
        <v>30000</v>
      </c>
      <c r="F43" s="296">
        <v>30000</v>
      </c>
      <c r="G43" s="302"/>
      <c r="H43" s="303"/>
    </row>
    <row r="44" spans="1:8" ht="15.75" x14ac:dyDescent="0.25">
      <c r="A44" s="294">
        <v>37</v>
      </c>
      <c r="B44" s="301"/>
      <c r="C44" s="295"/>
      <c r="D44" s="313" t="s">
        <v>236</v>
      </c>
      <c r="E44" s="302">
        <f t="shared" si="1"/>
        <v>35000</v>
      </c>
      <c r="F44" s="296">
        <v>35000</v>
      </c>
      <c r="G44" s="302"/>
      <c r="H44" s="303"/>
    </row>
    <row r="45" spans="1:8" ht="15.75" x14ac:dyDescent="0.25">
      <c r="A45" s="294">
        <v>38</v>
      </c>
      <c r="B45" s="301"/>
      <c r="C45" s="295"/>
      <c r="D45" s="313" t="s">
        <v>237</v>
      </c>
      <c r="E45" s="302">
        <f t="shared" si="1"/>
        <v>30000</v>
      </c>
      <c r="F45" s="296">
        <v>30000</v>
      </c>
      <c r="G45" s="302"/>
      <c r="H45" s="303"/>
    </row>
    <row r="46" spans="1:8" ht="15.75" x14ac:dyDescent="0.25">
      <c r="A46" s="294">
        <v>39</v>
      </c>
      <c r="B46" s="301"/>
      <c r="C46" s="295"/>
      <c r="D46" s="313" t="s">
        <v>238</v>
      </c>
      <c r="E46" s="302">
        <f t="shared" si="1"/>
        <v>25000</v>
      </c>
      <c r="F46" s="296">
        <v>25000</v>
      </c>
      <c r="G46" s="302"/>
      <c r="H46" s="303"/>
    </row>
    <row r="47" spans="1:8" ht="15.75" x14ac:dyDescent="0.25">
      <c r="A47" s="294">
        <v>40</v>
      </c>
      <c r="B47" s="301"/>
      <c r="C47" s="295"/>
      <c r="D47" s="313" t="s">
        <v>239</v>
      </c>
      <c r="E47" s="302">
        <f t="shared" si="1"/>
        <v>40000</v>
      </c>
      <c r="F47" s="296">
        <v>40000</v>
      </c>
      <c r="G47" s="302"/>
      <c r="H47" s="303"/>
    </row>
    <row r="48" spans="1:8" ht="15.75" x14ac:dyDescent="0.25">
      <c r="A48" s="294">
        <v>41</v>
      </c>
      <c r="B48" s="301"/>
      <c r="C48" s="295"/>
      <c r="D48" s="304" t="s">
        <v>202</v>
      </c>
      <c r="E48" s="302">
        <f t="shared" si="1"/>
        <v>185000</v>
      </c>
      <c r="F48" s="296">
        <v>0</v>
      </c>
      <c r="G48" s="302">
        <v>185000</v>
      </c>
      <c r="H48" s="303"/>
    </row>
    <row r="49" spans="1:8" ht="15.75" x14ac:dyDescent="0.25">
      <c r="A49" s="294">
        <v>42</v>
      </c>
      <c r="B49" s="301"/>
      <c r="C49" s="295"/>
      <c r="D49" s="304" t="s">
        <v>240</v>
      </c>
      <c r="E49" s="302">
        <f t="shared" si="1"/>
        <v>70000</v>
      </c>
      <c r="F49" s="296">
        <v>0</v>
      </c>
      <c r="G49" s="302">
        <v>70000</v>
      </c>
      <c r="H49" s="303"/>
    </row>
    <row r="50" spans="1:8" ht="15.75" x14ac:dyDescent="0.25">
      <c r="A50" s="294">
        <v>43</v>
      </c>
      <c r="B50" s="301"/>
      <c r="C50" s="295"/>
      <c r="D50" s="304" t="s">
        <v>241</v>
      </c>
      <c r="E50" s="302">
        <f t="shared" si="1"/>
        <v>50000</v>
      </c>
      <c r="F50" s="296">
        <v>50000</v>
      </c>
      <c r="G50" s="302"/>
      <c r="H50" s="303"/>
    </row>
    <row r="51" spans="1:8" ht="15.75" x14ac:dyDescent="0.25">
      <c r="A51" s="294">
        <v>44</v>
      </c>
      <c r="B51" s="301"/>
      <c r="C51" s="295"/>
      <c r="D51" s="304" t="s">
        <v>242</v>
      </c>
      <c r="E51" s="302">
        <f t="shared" si="1"/>
        <v>63000</v>
      </c>
      <c r="F51" s="296">
        <v>63000</v>
      </c>
      <c r="G51" s="302"/>
      <c r="H51" s="303"/>
    </row>
    <row r="52" spans="1:8" ht="15.75" x14ac:dyDescent="0.25">
      <c r="A52" s="294">
        <v>45</v>
      </c>
      <c r="B52" s="301"/>
      <c r="C52" s="295"/>
      <c r="D52" s="304" t="s">
        <v>243</v>
      </c>
      <c r="E52" s="302">
        <f t="shared" si="1"/>
        <v>50000</v>
      </c>
      <c r="F52" s="296">
        <v>50000</v>
      </c>
      <c r="G52" s="302"/>
      <c r="H52" s="303"/>
    </row>
    <row r="53" spans="1:8" ht="15.75" x14ac:dyDescent="0.25">
      <c r="A53" s="294">
        <v>46</v>
      </c>
      <c r="B53" s="301"/>
      <c r="C53" s="295"/>
      <c r="D53" s="304" t="s">
        <v>171</v>
      </c>
      <c r="E53" s="302">
        <f t="shared" si="1"/>
        <v>50000</v>
      </c>
      <c r="F53" s="296">
        <v>50000</v>
      </c>
      <c r="G53" s="302"/>
      <c r="H53" s="303"/>
    </row>
    <row r="54" spans="1:8" ht="15.75" x14ac:dyDescent="0.25">
      <c r="A54" s="294">
        <v>47</v>
      </c>
      <c r="B54" s="301"/>
      <c r="C54" s="295"/>
      <c r="D54" s="304" t="s">
        <v>244</v>
      </c>
      <c r="E54" s="302">
        <f t="shared" si="1"/>
        <v>50000</v>
      </c>
      <c r="F54" s="296">
        <v>50000</v>
      </c>
      <c r="G54" s="302"/>
      <c r="H54" s="303"/>
    </row>
    <row r="55" spans="1:8" ht="15.75" x14ac:dyDescent="0.25">
      <c r="A55" s="294">
        <v>48</v>
      </c>
      <c r="B55" s="301"/>
      <c r="C55" s="295"/>
      <c r="D55" s="304" t="s">
        <v>245</v>
      </c>
      <c r="E55" s="302">
        <f t="shared" si="1"/>
        <v>50000</v>
      </c>
      <c r="F55" s="296">
        <v>50000</v>
      </c>
      <c r="G55" s="302"/>
      <c r="H55" s="303"/>
    </row>
    <row r="56" spans="1:8" ht="15.75" x14ac:dyDescent="0.25">
      <c r="A56" s="294">
        <v>49</v>
      </c>
      <c r="B56" s="301"/>
      <c r="C56" s="295"/>
      <c r="D56" s="304" t="s">
        <v>246</v>
      </c>
      <c r="E56" s="302">
        <f t="shared" si="1"/>
        <v>30000</v>
      </c>
      <c r="F56" s="296">
        <v>30000</v>
      </c>
      <c r="G56" s="302"/>
      <c r="H56" s="303"/>
    </row>
    <row r="57" spans="1:8" ht="15.75" x14ac:dyDescent="0.25">
      <c r="A57" s="294">
        <v>50</v>
      </c>
      <c r="B57" s="301"/>
      <c r="C57" s="295"/>
      <c r="D57" s="304" t="s">
        <v>247</v>
      </c>
      <c r="E57" s="302">
        <f t="shared" si="1"/>
        <v>50000</v>
      </c>
      <c r="F57" s="296">
        <v>0</v>
      </c>
      <c r="G57" s="302">
        <v>50000</v>
      </c>
      <c r="H57" s="303"/>
    </row>
    <row r="58" spans="1:8" ht="15.75" x14ac:dyDescent="0.25">
      <c r="A58" s="294">
        <v>51</v>
      </c>
      <c r="B58" s="301"/>
      <c r="C58" s="295"/>
      <c r="D58" s="295" t="s">
        <v>288</v>
      </c>
      <c r="E58" s="302">
        <f t="shared" si="1"/>
        <v>36892</v>
      </c>
      <c r="F58" s="296">
        <v>36892</v>
      </c>
      <c r="G58" s="302"/>
      <c r="H58" s="303"/>
    </row>
    <row r="59" spans="1:8" ht="15.75" x14ac:dyDescent="0.25">
      <c r="A59" s="294">
        <v>52</v>
      </c>
      <c r="B59" s="301"/>
      <c r="C59" s="295"/>
      <c r="D59" s="295" t="s">
        <v>248</v>
      </c>
      <c r="E59" s="302">
        <f t="shared" si="1"/>
        <v>60000</v>
      </c>
      <c r="F59" s="296">
        <v>60000</v>
      </c>
      <c r="G59" s="302"/>
      <c r="H59" s="303"/>
    </row>
    <row r="60" spans="1:8" ht="15.75" x14ac:dyDescent="0.25">
      <c r="A60" s="294">
        <v>53</v>
      </c>
      <c r="B60" s="301"/>
      <c r="C60" s="295"/>
      <c r="D60" s="304" t="s">
        <v>249</v>
      </c>
      <c r="E60" s="302">
        <f t="shared" si="1"/>
        <v>20000</v>
      </c>
      <c r="F60" s="296">
        <v>20000</v>
      </c>
      <c r="G60" s="302"/>
      <c r="H60" s="303"/>
    </row>
    <row r="61" spans="1:8" ht="31.5" x14ac:dyDescent="0.25">
      <c r="A61" s="294">
        <v>54</v>
      </c>
      <c r="B61" s="301"/>
      <c r="C61" s="295"/>
      <c r="D61" s="306" t="s">
        <v>250</v>
      </c>
      <c r="E61" s="302">
        <f t="shared" si="1"/>
        <v>220000</v>
      </c>
      <c r="F61" s="296">
        <v>0</v>
      </c>
      <c r="G61" s="302">
        <v>220000</v>
      </c>
      <c r="H61" s="303"/>
    </row>
    <row r="62" spans="1:8" ht="47.25" x14ac:dyDescent="0.25">
      <c r="A62" s="314" t="s">
        <v>132</v>
      </c>
      <c r="B62" s="315"/>
      <c r="C62" s="315"/>
      <c r="D62" s="316" t="s">
        <v>104</v>
      </c>
      <c r="E62" s="288">
        <f>E63</f>
        <v>260000</v>
      </c>
      <c r="F62" s="288">
        <f>F63</f>
        <v>0</v>
      </c>
      <c r="G62" s="288">
        <f>G63</f>
        <v>260000</v>
      </c>
      <c r="H62" s="289">
        <f>H63</f>
        <v>0</v>
      </c>
    </row>
    <row r="63" spans="1:8" ht="15.75" x14ac:dyDescent="0.25">
      <c r="A63" s="290">
        <v>66320</v>
      </c>
      <c r="B63" s="317"/>
      <c r="C63" s="317"/>
      <c r="D63" s="317"/>
      <c r="E63" s="292">
        <f>E64+E65</f>
        <v>260000</v>
      </c>
      <c r="F63" s="292">
        <f>F65+F64</f>
        <v>0</v>
      </c>
      <c r="G63" s="292">
        <f>G65+G64</f>
        <v>260000</v>
      </c>
      <c r="H63" s="293">
        <f>H65</f>
        <v>0</v>
      </c>
    </row>
    <row r="64" spans="1:8" ht="15.75" x14ac:dyDescent="0.25">
      <c r="A64" s="318">
        <v>55</v>
      </c>
      <c r="B64" s="319"/>
      <c r="C64" s="319"/>
      <c r="D64" s="320" t="s">
        <v>203</v>
      </c>
      <c r="E64" s="321">
        <f>F64+G64+H64</f>
        <v>60000</v>
      </c>
      <c r="F64" s="321">
        <v>0</v>
      </c>
      <c r="G64" s="321">
        <v>60000</v>
      </c>
      <c r="H64" s="322"/>
    </row>
    <row r="65" spans="1:8" ht="15.75" x14ac:dyDescent="0.25">
      <c r="A65" s="294">
        <v>56</v>
      </c>
      <c r="B65" s="301"/>
      <c r="C65" s="301"/>
      <c r="D65" s="306" t="s">
        <v>162</v>
      </c>
      <c r="E65" s="323">
        <f>F65+G65+H65</f>
        <v>200000</v>
      </c>
      <c r="F65" s="323">
        <v>0</v>
      </c>
      <c r="G65" s="323">
        <v>200000</v>
      </c>
      <c r="H65" s="324"/>
    </row>
    <row r="66" spans="1:8" ht="31.5" x14ac:dyDescent="0.25">
      <c r="A66" s="314" t="s">
        <v>129</v>
      </c>
      <c r="B66" s="315"/>
      <c r="C66" s="315"/>
      <c r="D66" s="316" t="s">
        <v>217</v>
      </c>
      <c r="E66" s="288">
        <f>E67</f>
        <v>770000</v>
      </c>
      <c r="F66" s="288">
        <f>F67</f>
        <v>560000</v>
      </c>
      <c r="G66" s="288">
        <f>G67</f>
        <v>210000</v>
      </c>
      <c r="H66" s="289"/>
    </row>
    <row r="67" spans="1:8" ht="15.75" x14ac:dyDescent="0.25">
      <c r="A67" s="290">
        <v>85003</v>
      </c>
      <c r="B67" s="317"/>
      <c r="C67" s="317"/>
      <c r="D67" s="317"/>
      <c r="E67" s="292">
        <f>SUM(E68:E73)</f>
        <v>770000</v>
      </c>
      <c r="F67" s="292">
        <f>SUM(F68:F73)</f>
        <v>560000</v>
      </c>
      <c r="G67" s="292">
        <f>SUM(G68:G73)</f>
        <v>210000</v>
      </c>
      <c r="H67" s="293"/>
    </row>
    <row r="68" spans="1:8" ht="15.75" x14ac:dyDescent="0.25">
      <c r="A68" s="325">
        <v>57</v>
      </c>
      <c r="B68" s="326"/>
      <c r="C68" s="327"/>
      <c r="D68" s="304" t="s">
        <v>163</v>
      </c>
      <c r="E68" s="328">
        <f t="shared" ref="E68:E73" si="2">F68+G68+H68</f>
        <v>35000</v>
      </c>
      <c r="F68" s="328">
        <v>35000</v>
      </c>
      <c r="G68" s="328"/>
      <c r="H68" s="329"/>
    </row>
    <row r="69" spans="1:8" ht="47.25" x14ac:dyDescent="0.25">
      <c r="A69" s="325">
        <v>58</v>
      </c>
      <c r="B69" s="326"/>
      <c r="C69" s="327"/>
      <c r="D69" s="306" t="s">
        <v>320</v>
      </c>
      <c r="E69" s="328">
        <f t="shared" si="2"/>
        <v>135000</v>
      </c>
      <c r="F69" s="296">
        <v>135000</v>
      </c>
      <c r="G69" s="328"/>
      <c r="H69" s="329"/>
    </row>
    <row r="70" spans="1:8" ht="15.75" x14ac:dyDescent="0.25">
      <c r="A70" s="325">
        <v>59</v>
      </c>
      <c r="B70" s="189"/>
      <c r="C70" s="188"/>
      <c r="D70" s="309" t="s">
        <v>164</v>
      </c>
      <c r="E70" s="328">
        <f t="shared" si="2"/>
        <v>130000</v>
      </c>
      <c r="F70" s="296">
        <v>130000</v>
      </c>
      <c r="G70" s="310"/>
      <c r="H70" s="330"/>
    </row>
    <row r="71" spans="1:8" ht="15.75" x14ac:dyDescent="0.25">
      <c r="A71" s="325">
        <v>60</v>
      </c>
      <c r="B71" s="189"/>
      <c r="C71" s="327"/>
      <c r="D71" s="309" t="s">
        <v>165</v>
      </c>
      <c r="E71" s="328">
        <f t="shared" si="2"/>
        <v>130000</v>
      </c>
      <c r="F71" s="296">
        <v>130000</v>
      </c>
      <c r="G71" s="310"/>
      <c r="H71" s="330"/>
    </row>
    <row r="72" spans="1:8" ht="15.75" x14ac:dyDescent="0.25">
      <c r="A72" s="325">
        <v>61</v>
      </c>
      <c r="B72" s="189"/>
      <c r="C72" s="327"/>
      <c r="D72" s="309" t="s">
        <v>251</v>
      </c>
      <c r="E72" s="328">
        <f t="shared" si="2"/>
        <v>130000</v>
      </c>
      <c r="F72" s="296">
        <v>130000</v>
      </c>
      <c r="G72" s="310"/>
      <c r="H72" s="330"/>
    </row>
    <row r="73" spans="1:8" ht="15.75" x14ac:dyDescent="0.25">
      <c r="A73" s="325">
        <v>62</v>
      </c>
      <c r="B73" s="189"/>
      <c r="C73" s="327"/>
      <c r="D73" s="309" t="s">
        <v>252</v>
      </c>
      <c r="E73" s="328">
        <f t="shared" si="2"/>
        <v>210000</v>
      </c>
      <c r="F73" s="296">
        <v>0</v>
      </c>
      <c r="G73" s="310">
        <v>210000</v>
      </c>
      <c r="H73" s="330"/>
    </row>
    <row r="74" spans="1:8" ht="31.5" x14ac:dyDescent="0.25">
      <c r="A74" s="314" t="s">
        <v>121</v>
      </c>
      <c r="B74" s="315"/>
      <c r="C74" s="315"/>
      <c r="D74" s="331" t="s">
        <v>121</v>
      </c>
      <c r="E74" s="288">
        <f>E75</f>
        <v>935000</v>
      </c>
      <c r="F74" s="288">
        <f>F75</f>
        <v>635000</v>
      </c>
      <c r="G74" s="288">
        <f>G75</f>
        <v>300000</v>
      </c>
      <c r="H74" s="289"/>
    </row>
    <row r="75" spans="1:8" ht="15.75" x14ac:dyDescent="0.25">
      <c r="A75" s="332">
        <v>93060</v>
      </c>
      <c r="B75" s="333"/>
      <c r="C75" s="333"/>
      <c r="D75" s="333" t="s">
        <v>130</v>
      </c>
      <c r="E75" s="334">
        <f>SUM(E76:E83)</f>
        <v>935000</v>
      </c>
      <c r="F75" s="334">
        <f>SUM(F76:F83)</f>
        <v>635000</v>
      </c>
      <c r="G75" s="334">
        <f>SUM(G76:G83)</f>
        <v>300000</v>
      </c>
      <c r="H75" s="335">
        <f>SUM(H82:H83)</f>
        <v>0</v>
      </c>
    </row>
    <row r="76" spans="1:8" ht="15.75" x14ac:dyDescent="0.25">
      <c r="A76" s="336">
        <v>63</v>
      </c>
      <c r="B76" s="337"/>
      <c r="C76" s="337"/>
      <c r="D76" s="338" t="s">
        <v>207</v>
      </c>
      <c r="E76" s="339">
        <f t="shared" ref="E76:E83" si="3">F76+G76+H76</f>
        <v>50000</v>
      </c>
      <c r="F76" s="339">
        <v>50000</v>
      </c>
      <c r="G76" s="339"/>
      <c r="H76" s="340"/>
    </row>
    <row r="77" spans="1:8" ht="15.75" x14ac:dyDescent="0.25">
      <c r="A77" s="336">
        <v>64</v>
      </c>
      <c r="B77" s="337"/>
      <c r="C77" s="337"/>
      <c r="D77" s="341" t="s">
        <v>253</v>
      </c>
      <c r="E77" s="339">
        <f t="shared" si="3"/>
        <v>300000</v>
      </c>
      <c r="F77" s="296">
        <v>0</v>
      </c>
      <c r="G77" s="342">
        <v>300000</v>
      </c>
      <c r="H77" s="340"/>
    </row>
    <row r="78" spans="1:8" ht="15.75" x14ac:dyDescent="0.25">
      <c r="A78" s="336">
        <v>65</v>
      </c>
      <c r="B78" s="337"/>
      <c r="C78" s="337"/>
      <c r="D78" s="341" t="s">
        <v>254</v>
      </c>
      <c r="E78" s="339">
        <f t="shared" si="3"/>
        <v>280000</v>
      </c>
      <c r="F78" s="296">
        <v>280000</v>
      </c>
      <c r="G78" s="339"/>
      <c r="H78" s="340"/>
    </row>
    <row r="79" spans="1:8" ht="15.75" x14ac:dyDescent="0.25">
      <c r="A79" s="336">
        <v>66</v>
      </c>
      <c r="B79" s="337"/>
      <c r="C79" s="337"/>
      <c r="D79" s="341" t="s">
        <v>255</v>
      </c>
      <c r="E79" s="339">
        <f t="shared" si="3"/>
        <v>150000</v>
      </c>
      <c r="F79" s="296">
        <v>150000</v>
      </c>
      <c r="G79" s="339"/>
      <c r="H79" s="340"/>
    </row>
    <row r="80" spans="1:8" ht="15.75" x14ac:dyDescent="0.25">
      <c r="A80" s="336">
        <v>67</v>
      </c>
      <c r="B80" s="337"/>
      <c r="C80" s="337"/>
      <c r="D80" s="341" t="s">
        <v>209</v>
      </c>
      <c r="E80" s="339">
        <f t="shared" si="3"/>
        <v>10000</v>
      </c>
      <c r="F80" s="296">
        <v>10000</v>
      </c>
      <c r="G80" s="339"/>
      <c r="H80" s="340"/>
    </row>
    <row r="81" spans="1:8" ht="30" x14ac:dyDescent="0.25">
      <c r="A81" s="336">
        <v>68</v>
      </c>
      <c r="B81" s="337"/>
      <c r="C81" s="337"/>
      <c r="D81" s="343" t="s">
        <v>210</v>
      </c>
      <c r="E81" s="339">
        <f t="shared" si="3"/>
        <v>25000</v>
      </c>
      <c r="F81" s="51">
        <v>25000</v>
      </c>
      <c r="G81" s="339"/>
      <c r="H81" s="340"/>
    </row>
    <row r="82" spans="1:8" ht="15.75" x14ac:dyDescent="0.25">
      <c r="A82" s="336">
        <v>69</v>
      </c>
      <c r="B82" s="344"/>
      <c r="C82" s="344"/>
      <c r="D82" s="343" t="s">
        <v>211</v>
      </c>
      <c r="E82" s="328">
        <f t="shared" si="3"/>
        <v>50000</v>
      </c>
      <c r="F82" s="51">
        <v>50000</v>
      </c>
      <c r="G82" s="345"/>
      <c r="H82" s="346"/>
    </row>
    <row r="83" spans="1:8" ht="15.75" x14ac:dyDescent="0.25">
      <c r="A83" s="336">
        <v>70</v>
      </c>
      <c r="B83" s="344"/>
      <c r="C83" s="344"/>
      <c r="D83" s="343" t="s">
        <v>212</v>
      </c>
      <c r="E83" s="328">
        <f t="shared" si="3"/>
        <v>70000</v>
      </c>
      <c r="F83" s="51">
        <v>70000</v>
      </c>
      <c r="G83" s="345"/>
      <c r="H83" s="346"/>
    </row>
    <row r="84" spans="1:8" ht="63" x14ac:dyDescent="0.25">
      <c r="A84" s="347" t="s">
        <v>156</v>
      </c>
      <c r="B84" s="348"/>
      <c r="C84" s="348"/>
      <c r="D84" s="316" t="s">
        <v>157</v>
      </c>
      <c r="E84" s="349">
        <f>E85</f>
        <v>480000</v>
      </c>
      <c r="F84" s="349">
        <f>F85</f>
        <v>480000</v>
      </c>
      <c r="G84" s="349">
        <f>G85</f>
        <v>0</v>
      </c>
      <c r="H84" s="350"/>
    </row>
    <row r="85" spans="1:8" ht="15.75" x14ac:dyDescent="0.25">
      <c r="A85" s="351">
        <v>730</v>
      </c>
      <c r="B85" s="352"/>
      <c r="C85" s="352"/>
      <c r="D85" s="352" t="s">
        <v>157</v>
      </c>
      <c r="E85" s="353">
        <f>E86+E87</f>
        <v>480000</v>
      </c>
      <c r="F85" s="353">
        <f>F87+F86</f>
        <v>480000</v>
      </c>
      <c r="G85" s="353">
        <f>G87+G86</f>
        <v>0</v>
      </c>
      <c r="H85" s="354"/>
    </row>
    <row r="86" spans="1:8" ht="15.75" x14ac:dyDescent="0.25">
      <c r="A86" s="355">
        <v>71</v>
      </c>
      <c r="B86" s="356"/>
      <c r="C86" s="356"/>
      <c r="D86" s="357" t="s">
        <v>256</v>
      </c>
      <c r="E86" s="358">
        <f>F86+G86+H86</f>
        <v>280000</v>
      </c>
      <c r="F86" s="51">
        <v>280000</v>
      </c>
      <c r="G86" s="358"/>
      <c r="H86" s="359"/>
    </row>
    <row r="87" spans="1:8" ht="15.75" x14ac:dyDescent="0.25">
      <c r="A87" s="294">
        <v>72</v>
      </c>
      <c r="B87" s="301"/>
      <c r="C87" s="301"/>
      <c r="D87" s="357" t="s">
        <v>257</v>
      </c>
      <c r="E87" s="296">
        <f>F87+G87+H87</f>
        <v>200000</v>
      </c>
      <c r="F87" s="51">
        <v>200000</v>
      </c>
      <c r="G87" s="323"/>
      <c r="H87" s="324"/>
    </row>
  </sheetData>
  <mergeCells count="9">
    <mergeCell ref="B8:D8"/>
    <mergeCell ref="A1:B2"/>
    <mergeCell ref="C1:C2"/>
    <mergeCell ref="D1:D2"/>
    <mergeCell ref="E1:H1"/>
    <mergeCell ref="A3:C3"/>
    <mergeCell ref="A4:D4"/>
    <mergeCell ref="B5:D5"/>
    <mergeCell ref="A7:D7"/>
  </mergeCells>
  <pageMargins left="0.2" right="0.2" top="0.75" bottom="0.75" header="0.3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62"/>
  <sheetViews>
    <sheetView workbookViewId="0">
      <selection activeCell="K10" sqref="A1:XFD1048576"/>
    </sheetView>
  </sheetViews>
  <sheetFormatPr defaultRowHeight="15" x14ac:dyDescent="0.25"/>
  <cols>
    <col min="1" max="1" width="13.7109375" style="256" customWidth="1"/>
    <col min="2" max="3" width="0" style="256" hidden="1" customWidth="1"/>
    <col min="4" max="4" width="79" style="256" customWidth="1"/>
    <col min="5" max="5" width="13.85546875" style="256" customWidth="1"/>
    <col min="6" max="6" width="17.28515625" style="256" customWidth="1"/>
    <col min="7" max="7" width="17.7109375" style="256" customWidth="1"/>
    <col min="8" max="8" width="17" style="256" customWidth="1"/>
    <col min="9" max="10" width="9.140625" style="256"/>
    <col min="11" max="11" width="20" style="256" customWidth="1"/>
    <col min="12" max="16384" width="9.140625" style="256"/>
  </cols>
  <sheetData>
    <row r="1" spans="1:11" ht="15.75" x14ac:dyDescent="0.25">
      <c r="A1" s="270" t="s">
        <v>126</v>
      </c>
      <c r="B1" s="271"/>
      <c r="C1" s="271" t="s">
        <v>125</v>
      </c>
      <c r="D1" s="272" t="s">
        <v>131</v>
      </c>
      <c r="E1" s="273">
        <v>2020</v>
      </c>
      <c r="F1" s="273"/>
      <c r="G1" s="273"/>
      <c r="H1" s="274"/>
    </row>
    <row r="2" spans="1:11" ht="31.5" x14ac:dyDescent="0.25">
      <c r="A2" s="275"/>
      <c r="B2" s="276"/>
      <c r="C2" s="276"/>
      <c r="D2" s="277"/>
      <c r="E2" s="278" t="s">
        <v>88</v>
      </c>
      <c r="F2" s="278" t="s">
        <v>154</v>
      </c>
      <c r="G2" s="278" t="s">
        <v>155</v>
      </c>
      <c r="H2" s="279" t="s">
        <v>3</v>
      </c>
    </row>
    <row r="3" spans="1:11" ht="15.75" x14ac:dyDescent="0.25">
      <c r="A3" s="280"/>
      <c r="B3" s="281"/>
      <c r="C3" s="281"/>
      <c r="D3" s="282" t="s">
        <v>259</v>
      </c>
      <c r="E3" s="283">
        <f>E4+E7+E39+E43+E47+E59</f>
        <v>6872889</v>
      </c>
      <c r="F3" s="283">
        <f>F4+F7+F39+F43+F47+F59</f>
        <v>5204889</v>
      </c>
      <c r="G3" s="283">
        <f>G4+G7+G39+G43+G47</f>
        <v>1668000</v>
      </c>
      <c r="H3" s="284">
        <f>H4+H7+H39+H43+H47</f>
        <v>0</v>
      </c>
    </row>
    <row r="4" spans="1:11" ht="15.75" x14ac:dyDescent="0.25">
      <c r="A4" s="360" t="s">
        <v>127</v>
      </c>
      <c r="B4" s="361"/>
      <c r="C4" s="361"/>
      <c r="D4" s="361"/>
      <c r="E4" s="288">
        <f t="shared" ref="E4:G5" si="0">E5</f>
        <v>150000</v>
      </c>
      <c r="F4" s="288">
        <f t="shared" si="0"/>
        <v>150000</v>
      </c>
      <c r="G4" s="288">
        <f t="shared" si="0"/>
        <v>0</v>
      </c>
      <c r="H4" s="289"/>
    </row>
    <row r="5" spans="1:11" ht="23.25" x14ac:dyDescent="0.35">
      <c r="A5" s="290">
        <v>16003</v>
      </c>
      <c r="B5" s="362" t="s">
        <v>127</v>
      </c>
      <c r="C5" s="363"/>
      <c r="D5" s="364"/>
      <c r="E5" s="292">
        <f t="shared" si="0"/>
        <v>150000</v>
      </c>
      <c r="F5" s="292">
        <f t="shared" si="0"/>
        <v>150000</v>
      </c>
      <c r="G5" s="292">
        <f t="shared" si="0"/>
        <v>0</v>
      </c>
      <c r="H5" s="293"/>
      <c r="K5" s="86"/>
    </row>
    <row r="6" spans="1:11" ht="15.75" x14ac:dyDescent="0.25">
      <c r="A6" s="294">
        <v>1</v>
      </c>
      <c r="B6" s="295"/>
      <c r="C6" s="295"/>
      <c r="D6" s="295" t="s">
        <v>128</v>
      </c>
      <c r="E6" s="296">
        <f>F6+G6+H6</f>
        <v>150000</v>
      </c>
      <c r="F6" s="296">
        <v>150000</v>
      </c>
      <c r="G6" s="296"/>
      <c r="H6" s="297"/>
      <c r="K6" s="268"/>
    </row>
    <row r="7" spans="1:11" ht="23.25" customHeight="1" x14ac:dyDescent="0.25">
      <c r="A7" s="360" t="s">
        <v>29</v>
      </c>
      <c r="B7" s="361"/>
      <c r="C7" s="361"/>
      <c r="D7" s="361"/>
      <c r="E7" s="288">
        <f>E8</f>
        <v>4283155</v>
      </c>
      <c r="F7" s="288">
        <f>F8</f>
        <v>2895155</v>
      </c>
      <c r="G7" s="288">
        <f>G8</f>
        <v>1388000</v>
      </c>
      <c r="H7" s="289"/>
    </row>
    <row r="8" spans="1:11" ht="15.75" x14ac:dyDescent="0.25">
      <c r="A8" s="290">
        <v>18163</v>
      </c>
      <c r="B8" s="298" t="s">
        <v>216</v>
      </c>
      <c r="C8" s="299"/>
      <c r="D8" s="300"/>
      <c r="E8" s="292">
        <f>SUM(E9:E38)</f>
        <v>4283155</v>
      </c>
      <c r="F8" s="292">
        <f>SUM(F9:F38)</f>
        <v>2895155</v>
      </c>
      <c r="G8" s="292">
        <f>SUM(G9:G38)</f>
        <v>1388000</v>
      </c>
      <c r="H8" s="293">
        <f>SUM(H9:H38)</f>
        <v>0</v>
      </c>
    </row>
    <row r="9" spans="1:11" ht="15.75" x14ac:dyDescent="0.25">
      <c r="A9" s="294">
        <v>2</v>
      </c>
      <c r="B9" s="301"/>
      <c r="C9" s="295"/>
      <c r="D9" s="295" t="s">
        <v>260</v>
      </c>
      <c r="E9" s="302">
        <f>F9+G9+H9</f>
        <v>200000</v>
      </c>
      <c r="F9" s="302">
        <v>200000</v>
      </c>
      <c r="G9" s="302"/>
      <c r="H9" s="303"/>
    </row>
    <row r="10" spans="1:11" ht="15.75" x14ac:dyDescent="0.25">
      <c r="A10" s="294">
        <v>3</v>
      </c>
      <c r="B10" s="301"/>
      <c r="C10" s="295"/>
      <c r="D10" s="304" t="s">
        <v>189</v>
      </c>
      <c r="E10" s="302">
        <f t="shared" ref="E10:E36" si="1">F10+G10+H10</f>
        <v>55000</v>
      </c>
      <c r="F10" s="296">
        <v>55000</v>
      </c>
      <c r="G10" s="302"/>
      <c r="H10" s="303"/>
    </row>
    <row r="11" spans="1:11" ht="31.5" x14ac:dyDescent="0.25">
      <c r="A11" s="294">
        <v>4</v>
      </c>
      <c r="B11" s="301"/>
      <c r="C11" s="295"/>
      <c r="D11" s="305" t="s">
        <v>190</v>
      </c>
      <c r="E11" s="302">
        <f t="shared" si="1"/>
        <v>68000</v>
      </c>
      <c r="F11" s="296">
        <v>0</v>
      </c>
      <c r="G11" s="302">
        <v>68000</v>
      </c>
      <c r="H11" s="303"/>
    </row>
    <row r="12" spans="1:11" ht="15.75" x14ac:dyDescent="0.25">
      <c r="A12" s="294">
        <v>5</v>
      </c>
      <c r="B12" s="301"/>
      <c r="C12" s="295"/>
      <c r="D12" s="306" t="s">
        <v>289</v>
      </c>
      <c r="E12" s="302">
        <f t="shared" si="1"/>
        <v>280000</v>
      </c>
      <c r="F12" s="296">
        <v>0</v>
      </c>
      <c r="G12" s="302">
        <v>280000</v>
      </c>
      <c r="H12" s="303"/>
    </row>
    <row r="13" spans="1:11" ht="15.75" x14ac:dyDescent="0.25">
      <c r="A13" s="294">
        <v>6</v>
      </c>
      <c r="B13" s="301"/>
      <c r="C13" s="295"/>
      <c r="D13" s="304" t="s">
        <v>215</v>
      </c>
      <c r="E13" s="302">
        <f t="shared" si="1"/>
        <v>1065690</v>
      </c>
      <c r="F13" s="296">
        <v>1065690</v>
      </c>
      <c r="G13" s="302"/>
      <c r="H13" s="303"/>
    </row>
    <row r="14" spans="1:11" ht="15.75" x14ac:dyDescent="0.25">
      <c r="A14" s="294">
        <v>7</v>
      </c>
      <c r="B14" s="365"/>
      <c r="C14" s="365"/>
      <c r="D14" s="304" t="s">
        <v>218</v>
      </c>
      <c r="E14" s="302">
        <f t="shared" si="1"/>
        <v>150000</v>
      </c>
      <c r="F14" s="296">
        <v>150000</v>
      </c>
      <c r="G14" s="302"/>
      <c r="H14" s="303"/>
    </row>
    <row r="15" spans="1:11" ht="15.75" x14ac:dyDescent="0.25">
      <c r="A15" s="294">
        <v>8</v>
      </c>
      <c r="B15" s="365"/>
      <c r="C15" s="365"/>
      <c r="D15" s="304" t="s">
        <v>219</v>
      </c>
      <c r="E15" s="302">
        <f t="shared" si="1"/>
        <v>140000</v>
      </c>
      <c r="F15" s="296">
        <v>140000</v>
      </c>
      <c r="G15" s="302"/>
      <c r="H15" s="303"/>
    </row>
    <row r="16" spans="1:11" ht="15.75" x14ac:dyDescent="0.25">
      <c r="A16" s="294">
        <v>9</v>
      </c>
      <c r="B16" s="365"/>
      <c r="C16" s="365"/>
      <c r="D16" s="304" t="s">
        <v>261</v>
      </c>
      <c r="E16" s="302">
        <f t="shared" si="1"/>
        <v>100000</v>
      </c>
      <c r="F16" s="296">
        <v>100000</v>
      </c>
      <c r="G16" s="302"/>
      <c r="H16" s="303"/>
    </row>
    <row r="17" spans="1:8" ht="15.75" x14ac:dyDescent="0.25">
      <c r="A17" s="294">
        <v>10</v>
      </c>
      <c r="B17" s="365"/>
      <c r="C17" s="365"/>
      <c r="D17" s="309" t="s">
        <v>262</v>
      </c>
      <c r="E17" s="302">
        <f t="shared" si="1"/>
        <v>154960</v>
      </c>
      <c r="F17" s="296">
        <v>154960</v>
      </c>
      <c r="G17" s="302"/>
      <c r="H17" s="303"/>
    </row>
    <row r="18" spans="1:8" ht="15.75" x14ac:dyDescent="0.25">
      <c r="A18" s="294">
        <v>11</v>
      </c>
      <c r="B18" s="365"/>
      <c r="C18" s="365"/>
      <c r="D18" s="309" t="s">
        <v>227</v>
      </c>
      <c r="E18" s="302">
        <f t="shared" si="1"/>
        <v>85000</v>
      </c>
      <c r="F18" s="296">
        <v>85000</v>
      </c>
      <c r="G18" s="302"/>
      <c r="H18" s="303"/>
    </row>
    <row r="19" spans="1:8" ht="15.75" x14ac:dyDescent="0.25">
      <c r="A19" s="294">
        <v>12</v>
      </c>
      <c r="B19" s="365"/>
      <c r="C19" s="365"/>
      <c r="D19" s="309" t="s">
        <v>263</v>
      </c>
      <c r="E19" s="302">
        <f t="shared" si="1"/>
        <v>35000</v>
      </c>
      <c r="F19" s="296">
        <v>35000</v>
      </c>
      <c r="G19" s="302"/>
      <c r="H19" s="303"/>
    </row>
    <row r="20" spans="1:8" ht="15.75" x14ac:dyDescent="0.25">
      <c r="A20" s="294">
        <v>13</v>
      </c>
      <c r="B20" s="365"/>
      <c r="C20" s="365"/>
      <c r="D20" s="309" t="s">
        <v>264</v>
      </c>
      <c r="E20" s="302">
        <f t="shared" si="1"/>
        <v>45000</v>
      </c>
      <c r="F20" s="296">
        <v>45000</v>
      </c>
      <c r="G20" s="302"/>
      <c r="H20" s="303"/>
    </row>
    <row r="21" spans="1:8" ht="15.75" x14ac:dyDescent="0.25">
      <c r="A21" s="294">
        <v>14</v>
      </c>
      <c r="B21" s="365"/>
      <c r="C21" s="365"/>
      <c r="D21" s="309" t="s">
        <v>265</v>
      </c>
      <c r="E21" s="302">
        <f t="shared" si="1"/>
        <v>45000</v>
      </c>
      <c r="F21" s="296">
        <v>45000</v>
      </c>
      <c r="G21" s="302"/>
      <c r="H21" s="303"/>
    </row>
    <row r="22" spans="1:8" ht="15.75" x14ac:dyDescent="0.25">
      <c r="A22" s="294">
        <v>15</v>
      </c>
      <c r="B22" s="365"/>
      <c r="C22" s="365"/>
      <c r="D22" s="309" t="s">
        <v>266</v>
      </c>
      <c r="E22" s="302">
        <f t="shared" si="1"/>
        <v>80000</v>
      </c>
      <c r="F22" s="296">
        <v>80000</v>
      </c>
      <c r="G22" s="302"/>
      <c r="H22" s="303"/>
    </row>
    <row r="23" spans="1:8" ht="15.75" x14ac:dyDescent="0.25">
      <c r="A23" s="294">
        <v>16</v>
      </c>
      <c r="B23" s="365"/>
      <c r="C23" s="365"/>
      <c r="D23" s="313" t="s">
        <v>267</v>
      </c>
      <c r="E23" s="302">
        <f t="shared" si="1"/>
        <v>210000</v>
      </c>
      <c r="F23" s="296">
        <v>0</v>
      </c>
      <c r="G23" s="302">
        <v>210000</v>
      </c>
      <c r="H23" s="303"/>
    </row>
    <row r="24" spans="1:8" ht="15.75" x14ac:dyDescent="0.25">
      <c r="A24" s="294">
        <v>17</v>
      </c>
      <c r="B24" s="365"/>
      <c r="C24" s="365"/>
      <c r="D24" s="313" t="s">
        <v>239</v>
      </c>
      <c r="E24" s="302">
        <f t="shared" si="1"/>
        <v>60000</v>
      </c>
      <c r="F24" s="296">
        <v>0</v>
      </c>
      <c r="G24" s="302">
        <v>60000</v>
      </c>
      <c r="H24" s="303"/>
    </row>
    <row r="25" spans="1:8" ht="15.75" x14ac:dyDescent="0.25">
      <c r="A25" s="294">
        <v>18</v>
      </c>
      <c r="B25" s="365"/>
      <c r="C25" s="365"/>
      <c r="D25" s="304" t="s">
        <v>202</v>
      </c>
      <c r="E25" s="302">
        <f t="shared" si="1"/>
        <v>250000</v>
      </c>
      <c r="F25" s="296">
        <v>0</v>
      </c>
      <c r="G25" s="302">
        <v>250000</v>
      </c>
      <c r="H25" s="303"/>
    </row>
    <row r="26" spans="1:8" ht="15.75" x14ac:dyDescent="0.25">
      <c r="A26" s="294">
        <v>19</v>
      </c>
      <c r="B26" s="365"/>
      <c r="C26" s="365"/>
      <c r="D26" s="304" t="s">
        <v>240</v>
      </c>
      <c r="E26" s="302">
        <f t="shared" si="1"/>
        <v>300000</v>
      </c>
      <c r="F26" s="296">
        <v>0</v>
      </c>
      <c r="G26" s="302">
        <v>300000</v>
      </c>
      <c r="H26" s="303"/>
    </row>
    <row r="27" spans="1:8" ht="15.75" x14ac:dyDescent="0.25">
      <c r="A27" s="294">
        <v>20</v>
      </c>
      <c r="B27" s="365"/>
      <c r="C27" s="365"/>
      <c r="D27" s="304" t="s">
        <v>241</v>
      </c>
      <c r="E27" s="302">
        <f t="shared" si="1"/>
        <v>60000</v>
      </c>
      <c r="F27" s="296">
        <v>0</v>
      </c>
      <c r="G27" s="302">
        <v>60000</v>
      </c>
      <c r="H27" s="303"/>
    </row>
    <row r="28" spans="1:8" ht="15.75" x14ac:dyDescent="0.25">
      <c r="A28" s="294">
        <v>21</v>
      </c>
      <c r="B28" s="365"/>
      <c r="C28" s="365"/>
      <c r="D28" s="304" t="s">
        <v>243</v>
      </c>
      <c r="E28" s="302">
        <f t="shared" si="1"/>
        <v>60000</v>
      </c>
      <c r="F28" s="296">
        <v>60000</v>
      </c>
      <c r="G28" s="302"/>
      <c r="H28" s="303"/>
    </row>
    <row r="29" spans="1:8" ht="15.75" x14ac:dyDescent="0.25">
      <c r="A29" s="294">
        <v>22</v>
      </c>
      <c r="B29" s="365"/>
      <c r="C29" s="365"/>
      <c r="D29" s="304" t="s">
        <v>171</v>
      </c>
      <c r="E29" s="302">
        <f t="shared" si="1"/>
        <v>65000</v>
      </c>
      <c r="F29" s="296">
        <v>65000</v>
      </c>
      <c r="G29" s="302"/>
      <c r="H29" s="303"/>
    </row>
    <row r="30" spans="1:8" ht="15.75" x14ac:dyDescent="0.25">
      <c r="A30" s="294">
        <v>23</v>
      </c>
      <c r="B30" s="365"/>
      <c r="C30" s="365"/>
      <c r="D30" s="304" t="s">
        <v>244</v>
      </c>
      <c r="E30" s="302">
        <f t="shared" si="1"/>
        <v>60000</v>
      </c>
      <c r="F30" s="296">
        <v>60000</v>
      </c>
      <c r="G30" s="302"/>
      <c r="H30" s="303"/>
    </row>
    <row r="31" spans="1:8" ht="15.75" x14ac:dyDescent="0.25">
      <c r="A31" s="294">
        <v>24</v>
      </c>
      <c r="B31" s="365"/>
      <c r="C31" s="365"/>
      <c r="D31" s="304" t="s">
        <v>245</v>
      </c>
      <c r="E31" s="302">
        <f t="shared" si="1"/>
        <v>53000</v>
      </c>
      <c r="F31" s="296">
        <v>53000</v>
      </c>
      <c r="G31" s="302"/>
      <c r="H31" s="303"/>
    </row>
    <row r="32" spans="1:8" ht="15.75" x14ac:dyDescent="0.25">
      <c r="A32" s="294">
        <v>25</v>
      </c>
      <c r="B32" s="365"/>
      <c r="C32" s="365"/>
      <c r="D32" s="304" t="s">
        <v>246</v>
      </c>
      <c r="E32" s="302">
        <f t="shared" si="1"/>
        <v>40000</v>
      </c>
      <c r="F32" s="296">
        <v>40000</v>
      </c>
      <c r="G32" s="302"/>
      <c r="H32" s="303"/>
    </row>
    <row r="33" spans="1:8" ht="15.75" x14ac:dyDescent="0.25">
      <c r="A33" s="294">
        <v>26</v>
      </c>
      <c r="B33" s="365"/>
      <c r="C33" s="365"/>
      <c r="D33" s="295" t="s">
        <v>268</v>
      </c>
      <c r="E33" s="302">
        <f t="shared" si="1"/>
        <v>45000</v>
      </c>
      <c r="F33" s="296">
        <v>45000</v>
      </c>
      <c r="G33" s="302"/>
      <c r="H33" s="303"/>
    </row>
    <row r="34" spans="1:8" ht="15.75" x14ac:dyDescent="0.25">
      <c r="A34" s="294">
        <v>27</v>
      </c>
      <c r="B34" s="365"/>
      <c r="C34" s="365"/>
      <c r="D34" s="309" t="s">
        <v>269</v>
      </c>
      <c r="E34" s="302">
        <f t="shared" si="1"/>
        <v>30000</v>
      </c>
      <c r="F34" s="296">
        <v>30000</v>
      </c>
      <c r="G34" s="302"/>
      <c r="H34" s="303"/>
    </row>
    <row r="35" spans="1:8" ht="15.75" x14ac:dyDescent="0.25">
      <c r="A35" s="294">
        <v>28</v>
      </c>
      <c r="B35" s="365"/>
      <c r="C35" s="365"/>
      <c r="D35" s="304" t="s">
        <v>249</v>
      </c>
      <c r="E35" s="302">
        <f t="shared" si="1"/>
        <v>110000</v>
      </c>
      <c r="F35" s="296">
        <v>0</v>
      </c>
      <c r="G35" s="302">
        <v>110000</v>
      </c>
      <c r="H35" s="303"/>
    </row>
    <row r="36" spans="1:8" ht="15.75" x14ac:dyDescent="0.25">
      <c r="A36" s="294">
        <v>29</v>
      </c>
      <c r="B36" s="365"/>
      <c r="C36" s="365"/>
      <c r="D36" s="309" t="s">
        <v>270</v>
      </c>
      <c r="E36" s="302">
        <f t="shared" si="1"/>
        <v>30000</v>
      </c>
      <c r="F36" s="296">
        <v>30000</v>
      </c>
      <c r="G36" s="302"/>
      <c r="H36" s="303"/>
    </row>
    <row r="37" spans="1:8" ht="31.5" customHeight="1" x14ac:dyDescent="0.25">
      <c r="A37" s="294">
        <v>30</v>
      </c>
      <c r="B37" s="365"/>
      <c r="C37" s="365"/>
      <c r="D37" s="306" t="s">
        <v>250</v>
      </c>
      <c r="E37" s="302">
        <f>F37+G37+H37</f>
        <v>200000</v>
      </c>
      <c r="F37" s="296">
        <v>150000</v>
      </c>
      <c r="G37" s="302">
        <v>50000</v>
      </c>
      <c r="H37" s="303"/>
    </row>
    <row r="38" spans="1:8" ht="21" customHeight="1" x14ac:dyDescent="0.25">
      <c r="A38" s="294">
        <v>31</v>
      </c>
      <c r="B38" s="365"/>
      <c r="C38" s="365"/>
      <c r="D38" s="306" t="s">
        <v>271</v>
      </c>
      <c r="E38" s="302">
        <f>F38+G38+H38</f>
        <v>206505</v>
      </c>
      <c r="F38" s="296">
        <v>206505</v>
      </c>
      <c r="G38" s="302"/>
      <c r="H38" s="303"/>
    </row>
    <row r="39" spans="1:8" ht="56.25" customHeight="1" x14ac:dyDescent="0.25">
      <c r="A39" s="314" t="s">
        <v>132</v>
      </c>
      <c r="B39" s="315"/>
      <c r="C39" s="315"/>
      <c r="D39" s="331" t="s">
        <v>132</v>
      </c>
      <c r="E39" s="288">
        <f>E40</f>
        <v>280000</v>
      </c>
      <c r="F39" s="288">
        <f>F40</f>
        <v>0</v>
      </c>
      <c r="G39" s="288">
        <f>G40</f>
        <v>280000</v>
      </c>
      <c r="H39" s="289"/>
    </row>
    <row r="40" spans="1:8" ht="15.75" x14ac:dyDescent="0.25">
      <c r="A40" s="290">
        <v>66320</v>
      </c>
      <c r="B40" s="317"/>
      <c r="C40" s="317"/>
      <c r="D40" s="317"/>
      <c r="E40" s="292">
        <f>E42+E41</f>
        <v>280000</v>
      </c>
      <c r="F40" s="292">
        <f>F42+F41</f>
        <v>0</v>
      </c>
      <c r="G40" s="292">
        <f>G42+G41</f>
        <v>280000</v>
      </c>
      <c r="H40" s="293">
        <f>H42</f>
        <v>0</v>
      </c>
    </row>
    <row r="41" spans="1:8" ht="15.75" x14ac:dyDescent="0.25">
      <c r="A41" s="355">
        <v>32</v>
      </c>
      <c r="B41" s="356"/>
      <c r="C41" s="356"/>
      <c r="D41" s="319" t="s">
        <v>258</v>
      </c>
      <c r="E41" s="321">
        <f>F41+G41+H41</f>
        <v>60000</v>
      </c>
      <c r="F41" s="321">
        <v>0</v>
      </c>
      <c r="G41" s="321">
        <v>60000</v>
      </c>
      <c r="H41" s="359"/>
    </row>
    <row r="42" spans="1:8" ht="18.75" customHeight="1" x14ac:dyDescent="0.25">
      <c r="A42" s="294">
        <v>33</v>
      </c>
      <c r="B42" s="301"/>
      <c r="C42" s="301"/>
      <c r="D42" s="306" t="s">
        <v>162</v>
      </c>
      <c r="E42" s="323">
        <f>F42+G42+H42</f>
        <v>220000</v>
      </c>
      <c r="F42" s="323">
        <v>0</v>
      </c>
      <c r="G42" s="323">
        <v>220000</v>
      </c>
      <c r="H42" s="324"/>
    </row>
    <row r="43" spans="1:8" ht="37.5" customHeight="1" x14ac:dyDescent="0.25">
      <c r="A43" s="314" t="s">
        <v>129</v>
      </c>
      <c r="B43" s="315"/>
      <c r="C43" s="315"/>
      <c r="D43" s="331" t="s">
        <v>129</v>
      </c>
      <c r="E43" s="288">
        <f>E44</f>
        <v>271000</v>
      </c>
      <c r="F43" s="288">
        <f>F44</f>
        <v>271000</v>
      </c>
      <c r="G43" s="288">
        <f>G44</f>
        <v>0</v>
      </c>
      <c r="H43" s="289"/>
    </row>
    <row r="44" spans="1:8" ht="15.75" x14ac:dyDescent="0.25">
      <c r="A44" s="290">
        <v>85003</v>
      </c>
      <c r="B44" s="317"/>
      <c r="C44" s="317"/>
      <c r="D44" s="317"/>
      <c r="E44" s="292">
        <f>SUM(E45:E46)</f>
        <v>271000</v>
      </c>
      <c r="F44" s="292">
        <f>SUM(F45:F46)</f>
        <v>271000</v>
      </c>
      <c r="G44" s="292">
        <f>SUM(G45:G46)</f>
        <v>0</v>
      </c>
      <c r="H44" s="293"/>
    </row>
    <row r="45" spans="1:8" ht="15.75" x14ac:dyDescent="0.25">
      <c r="A45" s="325">
        <v>34</v>
      </c>
      <c r="B45" s="189"/>
      <c r="C45" s="327"/>
      <c r="D45" s="309" t="s">
        <v>252</v>
      </c>
      <c r="E45" s="328">
        <f>F45+G45+H45</f>
        <v>115000</v>
      </c>
      <c r="F45" s="296">
        <v>115000</v>
      </c>
      <c r="G45" s="310"/>
      <c r="H45" s="330"/>
    </row>
    <row r="46" spans="1:8" ht="15.75" x14ac:dyDescent="0.25">
      <c r="A46" s="325">
        <v>35</v>
      </c>
      <c r="B46" s="189"/>
      <c r="C46" s="327"/>
      <c r="D46" s="309" t="s">
        <v>272</v>
      </c>
      <c r="E46" s="328">
        <f>F46+G46+H46</f>
        <v>156000</v>
      </c>
      <c r="F46" s="296">
        <v>156000</v>
      </c>
      <c r="G46" s="310"/>
      <c r="H46" s="330"/>
    </row>
    <row r="47" spans="1:8" ht="31.5" x14ac:dyDescent="0.25">
      <c r="A47" s="314" t="s">
        <v>121</v>
      </c>
      <c r="B47" s="315"/>
      <c r="C47" s="315"/>
      <c r="D47" s="331" t="s">
        <v>121</v>
      </c>
      <c r="E47" s="288">
        <f>E48+E54</f>
        <v>1418734</v>
      </c>
      <c r="F47" s="288">
        <f>F48+F54</f>
        <v>1418734</v>
      </c>
      <c r="G47" s="288">
        <f>G48+G54</f>
        <v>0</v>
      </c>
      <c r="H47" s="289">
        <f>H48+H54</f>
        <v>0</v>
      </c>
    </row>
    <row r="48" spans="1:8" ht="15.75" x14ac:dyDescent="0.25">
      <c r="A48" s="332">
        <v>92250</v>
      </c>
      <c r="B48" s="366"/>
      <c r="C48" s="366"/>
      <c r="D48" s="366" t="s">
        <v>166</v>
      </c>
      <c r="E48" s="292">
        <f>SUM(E49:E53)</f>
        <v>750000</v>
      </c>
      <c r="F48" s="292">
        <f>SUM(F49:F53)</f>
        <v>750000</v>
      </c>
      <c r="G48" s="292">
        <f>SUM(G49:G53)</f>
        <v>0</v>
      </c>
      <c r="H48" s="293"/>
    </row>
    <row r="49" spans="1:8" ht="15.75" x14ac:dyDescent="0.25">
      <c r="A49" s="294">
        <v>36</v>
      </c>
      <c r="B49" s="189"/>
      <c r="C49" s="189"/>
      <c r="D49" s="309" t="s">
        <v>273</v>
      </c>
      <c r="E49" s="310">
        <f>F49+G49+H49</f>
        <v>150000</v>
      </c>
      <c r="F49" s="296">
        <v>150000</v>
      </c>
      <c r="G49" s="310"/>
      <c r="H49" s="330"/>
    </row>
    <row r="50" spans="1:8" ht="15.75" x14ac:dyDescent="0.25">
      <c r="A50" s="294">
        <v>37</v>
      </c>
      <c r="B50" s="189"/>
      <c r="C50" s="189"/>
      <c r="D50" s="309" t="s">
        <v>167</v>
      </c>
      <c r="E50" s="310">
        <f>F50+G50+H50</f>
        <v>150000</v>
      </c>
      <c r="F50" s="296">
        <v>150000</v>
      </c>
      <c r="G50" s="310"/>
      <c r="H50" s="330"/>
    </row>
    <row r="51" spans="1:8" ht="15.75" x14ac:dyDescent="0.25">
      <c r="A51" s="294">
        <v>38</v>
      </c>
      <c r="B51" s="189"/>
      <c r="C51" s="189"/>
      <c r="D51" s="309" t="s">
        <v>168</v>
      </c>
      <c r="E51" s="310">
        <f>F51+G51+H51</f>
        <v>150000</v>
      </c>
      <c r="F51" s="296">
        <v>150000</v>
      </c>
      <c r="G51" s="310"/>
      <c r="H51" s="330"/>
    </row>
    <row r="52" spans="1:8" ht="15.75" x14ac:dyDescent="0.25">
      <c r="A52" s="294">
        <v>39</v>
      </c>
      <c r="B52" s="189"/>
      <c r="C52" s="189"/>
      <c r="D52" s="309" t="s">
        <v>169</v>
      </c>
      <c r="E52" s="310">
        <f>F52+G52+H52</f>
        <v>150000</v>
      </c>
      <c r="F52" s="296">
        <v>150000</v>
      </c>
      <c r="G52" s="310">
        <v>0</v>
      </c>
      <c r="H52" s="330"/>
    </row>
    <row r="53" spans="1:8" ht="15.75" x14ac:dyDescent="0.25">
      <c r="A53" s="294">
        <v>40</v>
      </c>
      <c r="B53" s="189"/>
      <c r="C53" s="189"/>
      <c r="D53" s="309" t="s">
        <v>170</v>
      </c>
      <c r="E53" s="310">
        <f>F53+G53+H53</f>
        <v>150000</v>
      </c>
      <c r="F53" s="296">
        <v>150000</v>
      </c>
      <c r="G53" s="310"/>
      <c r="H53" s="330"/>
    </row>
    <row r="54" spans="1:8" ht="15.75" x14ac:dyDescent="0.25">
      <c r="A54" s="332">
        <v>93060</v>
      </c>
      <c r="B54" s="333"/>
      <c r="C54" s="333"/>
      <c r="D54" s="333" t="s">
        <v>172</v>
      </c>
      <c r="E54" s="334">
        <f>E58+E55+E56+E57</f>
        <v>668734</v>
      </c>
      <c r="F54" s="334">
        <f>F58+F55+F56+F57</f>
        <v>668734</v>
      </c>
      <c r="G54" s="334">
        <f>G58</f>
        <v>0</v>
      </c>
      <c r="H54" s="335">
        <f>H58</f>
        <v>0</v>
      </c>
    </row>
    <row r="55" spans="1:8" ht="15.75" x14ac:dyDescent="0.25">
      <c r="A55" s="367">
        <v>41</v>
      </c>
      <c r="B55" s="368"/>
      <c r="C55" s="368"/>
      <c r="D55" s="341" t="s">
        <v>253</v>
      </c>
      <c r="E55" s="369">
        <f>F55+G55+H55</f>
        <v>138734</v>
      </c>
      <c r="F55" s="296">
        <f>150000-11266</f>
        <v>138734</v>
      </c>
      <c r="G55" s="370"/>
      <c r="H55" s="371"/>
    </row>
    <row r="56" spans="1:8" ht="15.75" x14ac:dyDescent="0.25">
      <c r="A56" s="367">
        <v>42</v>
      </c>
      <c r="B56" s="368"/>
      <c r="C56" s="368"/>
      <c r="D56" s="341" t="s">
        <v>254</v>
      </c>
      <c r="E56" s="369">
        <f>F56+G56+H56</f>
        <v>150000</v>
      </c>
      <c r="F56" s="296">
        <v>150000</v>
      </c>
      <c r="G56" s="370"/>
      <c r="H56" s="371"/>
    </row>
    <row r="57" spans="1:8" ht="15.75" x14ac:dyDescent="0.25">
      <c r="A57" s="367">
        <v>43</v>
      </c>
      <c r="B57" s="368"/>
      <c r="C57" s="368"/>
      <c r="D57" s="341" t="s">
        <v>255</v>
      </c>
      <c r="E57" s="369">
        <f>F57+G57+H57</f>
        <v>300000</v>
      </c>
      <c r="F57" s="296">
        <v>300000</v>
      </c>
      <c r="G57" s="370"/>
      <c r="H57" s="371"/>
    </row>
    <row r="58" spans="1:8" ht="16.5" thickBot="1" x14ac:dyDescent="0.3">
      <c r="A58" s="372">
        <v>44</v>
      </c>
      <c r="B58" s="373"/>
      <c r="C58" s="373"/>
      <c r="D58" s="343" t="s">
        <v>212</v>
      </c>
      <c r="E58" s="374">
        <f>F58+G58+H58</f>
        <v>80000</v>
      </c>
      <c r="F58" s="51">
        <v>80000</v>
      </c>
      <c r="G58" s="375"/>
      <c r="H58" s="376"/>
    </row>
    <row r="59" spans="1:8" ht="63" x14ac:dyDescent="0.25">
      <c r="A59" s="347" t="s">
        <v>156</v>
      </c>
      <c r="B59" s="348"/>
      <c r="C59" s="348"/>
      <c r="D59" s="316" t="s">
        <v>157</v>
      </c>
      <c r="E59" s="349">
        <f>E60</f>
        <v>470000</v>
      </c>
      <c r="F59" s="349">
        <f>F60</f>
        <v>470000</v>
      </c>
      <c r="G59" s="349">
        <f>G60</f>
        <v>0</v>
      </c>
      <c r="H59" s="350"/>
    </row>
    <row r="60" spans="1:8" ht="15.75" x14ac:dyDescent="0.25">
      <c r="A60" s="351">
        <v>730</v>
      </c>
      <c r="B60" s="352"/>
      <c r="C60" s="352"/>
      <c r="D60" s="352" t="s">
        <v>157</v>
      </c>
      <c r="E60" s="353">
        <f>E61+E62</f>
        <v>470000</v>
      </c>
      <c r="F60" s="353">
        <f>F62+F61</f>
        <v>470000</v>
      </c>
      <c r="G60" s="353">
        <f>G62+G61</f>
        <v>0</v>
      </c>
      <c r="H60" s="354"/>
    </row>
    <row r="61" spans="1:8" ht="15.75" x14ac:dyDescent="0.25">
      <c r="A61" s="355">
        <v>45</v>
      </c>
      <c r="B61" s="356"/>
      <c r="C61" s="356"/>
      <c r="D61" s="357" t="s">
        <v>256</v>
      </c>
      <c r="E61" s="321">
        <f>F61+G61+H61</f>
        <v>220000</v>
      </c>
      <c r="F61" s="51">
        <v>220000</v>
      </c>
      <c r="G61" s="358"/>
      <c r="H61" s="359"/>
    </row>
    <row r="62" spans="1:8" ht="15.75" x14ac:dyDescent="0.25">
      <c r="A62" s="294">
        <v>46</v>
      </c>
      <c r="B62" s="301"/>
      <c r="C62" s="301"/>
      <c r="D62" s="357" t="s">
        <v>257</v>
      </c>
      <c r="E62" s="296">
        <f>F62+G62+H62</f>
        <v>250000</v>
      </c>
      <c r="F62" s="51">
        <v>250000</v>
      </c>
      <c r="G62" s="323"/>
      <c r="H62" s="324"/>
    </row>
  </sheetData>
  <mergeCells count="9">
    <mergeCell ref="B8:D8"/>
    <mergeCell ref="A1:B2"/>
    <mergeCell ref="C1:C2"/>
    <mergeCell ref="D1:D2"/>
    <mergeCell ref="E1:H1"/>
    <mergeCell ref="A3:C3"/>
    <mergeCell ref="A4:D4"/>
    <mergeCell ref="B5:D5"/>
    <mergeCell ref="A7:D7"/>
  </mergeCells>
  <pageMargins left="0.2" right="0.2" top="0.75" bottom="0.75" header="0.3" footer="0.3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2"/>
  <sheetViews>
    <sheetView workbookViewId="0">
      <selection activeCell="C11" sqref="C11"/>
    </sheetView>
  </sheetViews>
  <sheetFormatPr defaultRowHeight="15" x14ac:dyDescent="0.25"/>
  <cols>
    <col min="1" max="1" width="11.7109375" customWidth="1"/>
    <col min="2" max="2" width="53.85546875" customWidth="1"/>
    <col min="3" max="3" width="21.28515625" customWidth="1"/>
    <col min="4" max="4" width="18.85546875" customWidth="1"/>
    <col min="5" max="5" width="16.42578125" customWidth="1"/>
    <col min="6" max="6" width="21.5703125" customWidth="1"/>
    <col min="7" max="7" width="23.140625" customWidth="1"/>
    <col min="9" max="9" width="15.85546875" customWidth="1"/>
    <col min="10" max="11" width="11.7109375" bestFit="1" customWidth="1"/>
    <col min="243" max="243" width="4.7109375" customWidth="1"/>
    <col min="244" max="244" width="59.5703125" customWidth="1"/>
    <col min="245" max="247" width="22" customWidth="1"/>
  </cols>
  <sheetData>
    <row r="1" spans="1:11" ht="20.25" x14ac:dyDescent="0.3">
      <c r="A1" s="122" t="s">
        <v>294</v>
      </c>
      <c r="B1" s="122"/>
      <c r="C1" s="122"/>
      <c r="D1" s="122"/>
      <c r="E1" s="122"/>
      <c r="F1" s="122"/>
      <c r="G1" s="122"/>
    </row>
    <row r="2" spans="1:11" ht="20.25" x14ac:dyDescent="0.3">
      <c r="A2" s="104"/>
      <c r="B2" s="104" t="s">
        <v>314</v>
      </c>
      <c r="C2" s="104">
        <v>2016</v>
      </c>
      <c r="D2" s="104">
        <v>2017</v>
      </c>
      <c r="E2" s="104">
        <v>2018</v>
      </c>
      <c r="F2" s="104">
        <v>2019</v>
      </c>
      <c r="G2" s="104">
        <v>2020</v>
      </c>
    </row>
    <row r="3" spans="1:11" ht="16.5" thickBot="1" x14ac:dyDescent="0.3">
      <c r="A3" s="101"/>
      <c r="B3" s="92" t="s">
        <v>136</v>
      </c>
      <c r="C3" s="102">
        <f>C4+C5+C16</f>
        <v>1808065.92</v>
      </c>
      <c r="D3" s="102">
        <f>D4+D5+D16</f>
        <v>2108547</v>
      </c>
      <c r="E3" s="103">
        <f>E4+E5+E16</f>
        <v>1936600</v>
      </c>
      <c r="F3" s="103">
        <f>F4+F5+F16</f>
        <v>2007452</v>
      </c>
      <c r="G3" s="103">
        <f>G4+G5+G16</f>
        <v>2078303</v>
      </c>
      <c r="I3" s="7"/>
      <c r="J3" s="7"/>
      <c r="K3" s="7"/>
    </row>
    <row r="4" spans="1:11" ht="16.5" thickBot="1" x14ac:dyDescent="0.3">
      <c r="A4" s="88" t="s">
        <v>118</v>
      </c>
      <c r="B4" s="89" t="s">
        <v>109</v>
      </c>
      <c r="C4" s="90">
        <v>838950.51</v>
      </c>
      <c r="D4" s="90">
        <v>755000</v>
      </c>
      <c r="E4" s="90">
        <v>800000</v>
      </c>
      <c r="F4" s="90">
        <v>840000</v>
      </c>
      <c r="G4" s="90">
        <v>850000</v>
      </c>
      <c r="I4" s="7"/>
      <c r="J4" s="7"/>
      <c r="K4" s="7"/>
    </row>
    <row r="5" spans="1:11" ht="16.5" thickBot="1" x14ac:dyDescent="0.3">
      <c r="A5" s="91" t="s">
        <v>137</v>
      </c>
      <c r="B5" s="89" t="s">
        <v>117</v>
      </c>
      <c r="C5" s="90">
        <f>SUM(C6:C15)</f>
        <v>574444.94999999995</v>
      </c>
      <c r="D5" s="90">
        <f>SUM(D6:D15)</f>
        <v>720000</v>
      </c>
      <c r="E5" s="90">
        <f>SUM(E6:E15)</f>
        <v>634500</v>
      </c>
      <c r="F5" s="90">
        <f>SUM(F6:F15)</f>
        <v>634500</v>
      </c>
      <c r="G5" s="90">
        <f>SUM(G6:G15)</f>
        <v>645203</v>
      </c>
      <c r="I5" s="7"/>
      <c r="J5" s="7"/>
      <c r="K5" s="7"/>
    </row>
    <row r="6" spans="1:11" ht="16.5" thickBot="1" x14ac:dyDescent="0.3">
      <c r="A6" s="92">
        <v>2</v>
      </c>
      <c r="B6" s="93" t="s">
        <v>107</v>
      </c>
      <c r="C6" s="94">
        <v>0</v>
      </c>
      <c r="D6" s="94">
        <v>25000</v>
      </c>
      <c r="E6" s="95">
        <v>25000</v>
      </c>
      <c r="F6" s="95">
        <v>25000</v>
      </c>
      <c r="G6" s="95">
        <v>25000</v>
      </c>
      <c r="H6" s="12"/>
      <c r="I6" s="7"/>
      <c r="J6" s="7"/>
      <c r="K6" s="7"/>
    </row>
    <row r="7" spans="1:11" ht="16.5" thickBot="1" x14ac:dyDescent="0.3">
      <c r="A7" s="92">
        <v>3</v>
      </c>
      <c r="B7" s="93" t="s">
        <v>138</v>
      </c>
      <c r="C7" s="94">
        <v>55302.400000000001</v>
      </c>
      <c r="D7" s="94">
        <v>60000</v>
      </c>
      <c r="E7" s="95">
        <v>60000</v>
      </c>
      <c r="F7" s="95">
        <v>60000</v>
      </c>
      <c r="G7" s="95">
        <v>60000</v>
      </c>
    </row>
    <row r="8" spans="1:11" ht="16.5" thickBot="1" x14ac:dyDescent="0.3">
      <c r="A8" s="92">
        <v>4</v>
      </c>
      <c r="B8" s="93" t="s">
        <v>139</v>
      </c>
      <c r="C8" s="94">
        <v>98088.3</v>
      </c>
      <c r="D8" s="94">
        <v>150000</v>
      </c>
      <c r="E8" s="95">
        <v>100000</v>
      </c>
      <c r="F8" s="95">
        <v>100000</v>
      </c>
      <c r="G8" s="95">
        <v>100000</v>
      </c>
    </row>
    <row r="9" spans="1:11" ht="16.5" thickBot="1" x14ac:dyDescent="0.3">
      <c r="A9" s="92">
        <v>5</v>
      </c>
      <c r="B9" s="93" t="s">
        <v>110</v>
      </c>
      <c r="C9" s="94">
        <v>307077.78999999998</v>
      </c>
      <c r="D9" s="94">
        <v>290000</v>
      </c>
      <c r="E9" s="95">
        <v>301000</v>
      </c>
      <c r="F9" s="95">
        <v>301000</v>
      </c>
      <c r="G9" s="95">
        <v>311703</v>
      </c>
    </row>
    <row r="10" spans="1:11" ht="16.5" thickBot="1" x14ac:dyDescent="0.3">
      <c r="A10" s="92">
        <v>6</v>
      </c>
      <c r="B10" s="93" t="s">
        <v>111</v>
      </c>
      <c r="C10" s="94">
        <v>29103.25</v>
      </c>
      <c r="D10" s="94">
        <v>82000</v>
      </c>
      <c r="E10" s="95">
        <v>50000</v>
      </c>
      <c r="F10" s="95">
        <v>50000</v>
      </c>
      <c r="G10" s="95">
        <v>50000</v>
      </c>
    </row>
    <row r="11" spans="1:11" ht="16.5" thickBot="1" x14ac:dyDescent="0.3">
      <c r="A11" s="92">
        <v>7</v>
      </c>
      <c r="B11" s="93" t="s">
        <v>140</v>
      </c>
      <c r="C11" s="94">
        <v>6450.51</v>
      </c>
      <c r="D11" s="94">
        <v>8000</v>
      </c>
      <c r="E11" s="95">
        <v>8000</v>
      </c>
      <c r="F11" s="95">
        <v>8000</v>
      </c>
      <c r="G11" s="95">
        <v>8000</v>
      </c>
    </row>
    <row r="12" spans="1:11" ht="16.5" thickBot="1" x14ac:dyDescent="0.3">
      <c r="A12" s="92">
        <v>8</v>
      </c>
      <c r="B12" s="93" t="s">
        <v>141</v>
      </c>
      <c r="C12" s="94">
        <v>27583.1</v>
      </c>
      <c r="D12" s="94">
        <v>30000</v>
      </c>
      <c r="E12" s="95">
        <v>30000</v>
      </c>
      <c r="F12" s="95">
        <v>30000</v>
      </c>
      <c r="G12" s="95">
        <v>30000</v>
      </c>
    </row>
    <row r="13" spans="1:11" ht="16.5" thickBot="1" x14ac:dyDescent="0.3">
      <c r="A13" s="92">
        <v>9</v>
      </c>
      <c r="B13" s="93" t="s">
        <v>142</v>
      </c>
      <c r="C13" s="94">
        <v>9630.5</v>
      </c>
      <c r="D13" s="94">
        <v>30000</v>
      </c>
      <c r="E13" s="95">
        <v>20000</v>
      </c>
      <c r="F13" s="95">
        <v>20000</v>
      </c>
      <c r="G13" s="95">
        <v>20000</v>
      </c>
    </row>
    <row r="14" spans="1:11" ht="16.5" thickBot="1" x14ac:dyDescent="0.3">
      <c r="A14" s="92">
        <v>10</v>
      </c>
      <c r="B14" s="93" t="s">
        <v>279</v>
      </c>
      <c r="C14" s="94">
        <v>0</v>
      </c>
      <c r="D14" s="94">
        <v>0</v>
      </c>
      <c r="E14" s="95">
        <v>500</v>
      </c>
      <c r="F14" s="95">
        <v>500</v>
      </c>
      <c r="G14" s="95">
        <v>500</v>
      </c>
    </row>
    <row r="15" spans="1:11" ht="16.5" thickBot="1" x14ac:dyDescent="0.3">
      <c r="A15" s="92">
        <v>11</v>
      </c>
      <c r="B15" s="93" t="s">
        <v>143</v>
      </c>
      <c r="C15" s="94">
        <v>41209.1</v>
      </c>
      <c r="D15" s="94">
        <v>45000</v>
      </c>
      <c r="E15" s="95">
        <v>40000</v>
      </c>
      <c r="F15" s="95">
        <v>40000</v>
      </c>
      <c r="G15" s="95">
        <v>40000</v>
      </c>
    </row>
    <row r="16" spans="1:11" ht="16.5" thickBot="1" x14ac:dyDescent="0.3">
      <c r="A16" s="92" t="s">
        <v>144</v>
      </c>
      <c r="B16" s="89" t="s">
        <v>108</v>
      </c>
      <c r="C16" s="96">
        <f>SUM(C17:C31)</f>
        <v>394670.45999999996</v>
      </c>
      <c r="D16" s="96">
        <f>SUM(D17:D31)</f>
        <v>633547</v>
      </c>
      <c r="E16" s="96">
        <f>SUM(E17:E31)</f>
        <v>502100</v>
      </c>
      <c r="F16" s="96">
        <f>SUM(F17:F31)</f>
        <v>532952</v>
      </c>
      <c r="G16" s="96">
        <f>SUM(G17:G31)</f>
        <v>583100</v>
      </c>
    </row>
    <row r="17" spans="1:7" ht="16.5" thickBot="1" x14ac:dyDescent="0.3">
      <c r="A17" s="92">
        <v>1</v>
      </c>
      <c r="B17" s="93" t="s">
        <v>112</v>
      </c>
      <c r="C17" s="94">
        <v>6155.88</v>
      </c>
      <c r="D17" s="94">
        <v>10000</v>
      </c>
      <c r="E17" s="95">
        <v>10000</v>
      </c>
      <c r="F17" s="95">
        <v>10000</v>
      </c>
      <c r="G17" s="95">
        <v>10000</v>
      </c>
    </row>
    <row r="18" spans="1:7" ht="16.5" thickBot="1" x14ac:dyDescent="0.3">
      <c r="A18" s="92">
        <v>2</v>
      </c>
      <c r="B18" s="93" t="s">
        <v>145</v>
      </c>
      <c r="C18" s="94">
        <v>180</v>
      </c>
      <c r="D18" s="94">
        <v>700</v>
      </c>
      <c r="E18" s="95">
        <v>600</v>
      </c>
      <c r="F18" s="95">
        <v>600</v>
      </c>
      <c r="G18" s="95">
        <v>600</v>
      </c>
    </row>
    <row r="19" spans="1:7" ht="16.5" thickBot="1" x14ac:dyDescent="0.3">
      <c r="A19" s="92">
        <v>3</v>
      </c>
      <c r="B19" s="93" t="s">
        <v>113</v>
      </c>
      <c r="C19" s="94">
        <v>39065.39</v>
      </c>
      <c r="D19" s="94">
        <v>45000</v>
      </c>
      <c r="E19" s="95">
        <v>45000</v>
      </c>
      <c r="F19" s="95">
        <v>45000</v>
      </c>
      <c r="G19" s="95">
        <v>45000</v>
      </c>
    </row>
    <row r="20" spans="1:7" ht="16.5" thickBot="1" x14ac:dyDescent="0.3">
      <c r="A20" s="92">
        <v>4</v>
      </c>
      <c r="B20" s="93" t="s">
        <v>146</v>
      </c>
      <c r="C20" s="94">
        <v>70</v>
      </c>
      <c r="D20" s="94">
        <v>500</v>
      </c>
      <c r="E20" s="95">
        <v>500</v>
      </c>
      <c r="F20" s="95">
        <v>500</v>
      </c>
      <c r="G20" s="95">
        <v>500</v>
      </c>
    </row>
    <row r="21" spans="1:7" ht="16.5" thickBot="1" x14ac:dyDescent="0.3">
      <c r="A21" s="92">
        <v>5</v>
      </c>
      <c r="B21" s="93" t="s">
        <v>114</v>
      </c>
      <c r="C21" s="94">
        <v>3225</v>
      </c>
      <c r="D21" s="94">
        <v>6000</v>
      </c>
      <c r="E21" s="95">
        <v>5000</v>
      </c>
      <c r="F21" s="95">
        <v>5000</v>
      </c>
      <c r="G21" s="95">
        <v>5000</v>
      </c>
    </row>
    <row r="22" spans="1:7" ht="16.5" thickBot="1" x14ac:dyDescent="0.3">
      <c r="A22" s="92">
        <v>6</v>
      </c>
      <c r="B22" s="93" t="s">
        <v>147</v>
      </c>
      <c r="C22" s="94">
        <v>34703</v>
      </c>
      <c r="D22" s="94">
        <v>35000</v>
      </c>
      <c r="E22" s="95">
        <v>35000</v>
      </c>
      <c r="F22" s="95">
        <v>35000</v>
      </c>
      <c r="G22" s="95">
        <v>35000</v>
      </c>
    </row>
    <row r="23" spans="1:7" ht="16.5" thickBot="1" x14ac:dyDescent="0.3">
      <c r="A23" s="92">
        <v>7</v>
      </c>
      <c r="B23" s="93" t="s">
        <v>115</v>
      </c>
      <c r="C23" s="94">
        <v>44613</v>
      </c>
      <c r="D23" s="94">
        <v>64500</v>
      </c>
      <c r="E23" s="95">
        <v>50000</v>
      </c>
      <c r="F23" s="95">
        <v>50000</v>
      </c>
      <c r="G23" s="95">
        <v>50000</v>
      </c>
    </row>
    <row r="24" spans="1:7" ht="16.5" thickBot="1" x14ac:dyDescent="0.3">
      <c r="A24" s="92">
        <v>8</v>
      </c>
      <c r="B24" s="93" t="s">
        <v>116</v>
      </c>
      <c r="C24" s="94">
        <v>39471.5</v>
      </c>
      <c r="D24" s="94">
        <v>40000</v>
      </c>
      <c r="E24" s="95">
        <v>40000</v>
      </c>
      <c r="F24" s="95">
        <v>40000</v>
      </c>
      <c r="G24" s="95">
        <v>40000</v>
      </c>
    </row>
    <row r="25" spans="1:7" ht="16.5" thickBot="1" x14ac:dyDescent="0.3">
      <c r="A25" s="92">
        <v>9</v>
      </c>
      <c r="B25" s="93" t="s">
        <v>148</v>
      </c>
      <c r="C25" s="94">
        <v>134049.29999999999</v>
      </c>
      <c r="D25" s="94">
        <v>60000</v>
      </c>
      <c r="E25" s="95">
        <v>145000</v>
      </c>
      <c r="F25" s="95">
        <v>155000</v>
      </c>
      <c r="G25" s="95">
        <v>175000</v>
      </c>
    </row>
    <row r="26" spans="1:7" ht="16.5" thickBot="1" x14ac:dyDescent="0.3">
      <c r="A26" s="92">
        <v>10</v>
      </c>
      <c r="B26" s="93" t="s">
        <v>149</v>
      </c>
      <c r="C26" s="94">
        <v>13081.8</v>
      </c>
      <c r="D26" s="94">
        <v>240000</v>
      </c>
      <c r="E26" s="95">
        <v>20000</v>
      </c>
      <c r="F26" s="95">
        <v>20000</v>
      </c>
      <c r="G26" s="95">
        <v>30000</v>
      </c>
    </row>
    <row r="27" spans="1:7" ht="16.5" thickBot="1" x14ac:dyDescent="0.3">
      <c r="A27" s="92">
        <v>11</v>
      </c>
      <c r="B27" s="93" t="s">
        <v>150</v>
      </c>
      <c r="C27" s="94">
        <v>0</v>
      </c>
      <c r="D27" s="94">
        <v>10000</v>
      </c>
      <c r="E27" s="95">
        <v>38000</v>
      </c>
      <c r="F27" s="95">
        <v>38000</v>
      </c>
      <c r="G27" s="95">
        <v>48000</v>
      </c>
    </row>
    <row r="28" spans="1:7" ht="16.5" thickBot="1" x14ac:dyDescent="0.3">
      <c r="A28" s="92">
        <v>12</v>
      </c>
      <c r="B28" s="93" t="s">
        <v>151</v>
      </c>
      <c r="C28" s="94">
        <v>381.25</v>
      </c>
      <c r="D28" s="94">
        <v>1100</v>
      </c>
      <c r="E28" s="95">
        <v>500</v>
      </c>
      <c r="F28" s="95">
        <v>500</v>
      </c>
      <c r="G28" s="95">
        <v>500</v>
      </c>
    </row>
    <row r="29" spans="1:7" ht="16.5" thickBot="1" x14ac:dyDescent="0.3">
      <c r="A29" s="92">
        <v>13</v>
      </c>
      <c r="B29" s="93" t="s">
        <v>313</v>
      </c>
      <c r="C29" s="94">
        <v>0</v>
      </c>
      <c r="D29" s="94">
        <v>0</v>
      </c>
      <c r="E29" s="95">
        <v>2000</v>
      </c>
      <c r="F29" s="95">
        <v>2000</v>
      </c>
      <c r="G29" s="95">
        <v>2000</v>
      </c>
    </row>
    <row r="30" spans="1:7" ht="16.5" thickBot="1" x14ac:dyDescent="0.3">
      <c r="A30" s="92">
        <v>14</v>
      </c>
      <c r="B30" s="93" t="s">
        <v>152</v>
      </c>
      <c r="C30" s="94">
        <v>453.44</v>
      </c>
      <c r="D30" s="94">
        <v>500</v>
      </c>
      <c r="E30" s="95">
        <v>5000</v>
      </c>
      <c r="F30" s="95">
        <v>5000</v>
      </c>
      <c r="G30" s="95">
        <v>5000</v>
      </c>
    </row>
    <row r="31" spans="1:7" ht="16.5" thickBot="1" x14ac:dyDescent="0.3">
      <c r="A31" s="92">
        <v>15</v>
      </c>
      <c r="B31" s="93" t="s">
        <v>153</v>
      </c>
      <c r="C31" s="94">
        <v>79220.899999999994</v>
      </c>
      <c r="D31" s="94">
        <v>120247</v>
      </c>
      <c r="E31" s="95">
        <v>105500</v>
      </c>
      <c r="F31" s="95">
        <v>126352</v>
      </c>
      <c r="G31" s="95">
        <v>136500</v>
      </c>
    </row>
    <row r="32" spans="1:7" x14ac:dyDescent="0.25">
      <c r="A32" s="87"/>
      <c r="B32" s="87"/>
      <c r="C32" s="87"/>
      <c r="D32" s="87"/>
      <c r="E32" s="87"/>
      <c r="F32" s="87"/>
      <c r="G32" s="87"/>
    </row>
  </sheetData>
  <mergeCells count="1">
    <mergeCell ref="A1:G1"/>
  </mergeCells>
  <phoneticPr fontId="13" type="noConversion"/>
  <pageMargins left="0.2" right="0.2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Tabela 4.1 2018</vt:lpstr>
      <vt:lpstr>tabela 4.1.2019</vt:lpstr>
      <vt:lpstr>Tabela 4.1 2020</vt:lpstr>
      <vt:lpstr>Tabela 4.2 2018.</vt:lpstr>
      <vt:lpstr>Tabela 4.2 2019.</vt:lpstr>
      <vt:lpstr>Tabela 4.2 2020</vt:lpstr>
      <vt:lpstr>Te hyrat analitike2016-2020</vt:lpstr>
    </vt:vector>
  </TitlesOfParts>
  <Company>BearingPoint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Tomczynska</dc:creator>
  <cp:lastModifiedBy>Qendresa Jashanica</cp:lastModifiedBy>
  <cp:lastPrinted>2017-12-12T13:15:04Z</cp:lastPrinted>
  <dcterms:created xsi:type="dcterms:W3CDTF">2009-02-25T12:11:13Z</dcterms:created>
  <dcterms:modified xsi:type="dcterms:W3CDTF">2020-01-09T13:11:25Z</dcterms:modified>
</cp:coreProperties>
</file>